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-filer\Filerdata\Сметно-договорной\ПРОЕКТЫ ДОГОВОРОВ\ШАБЛОНЫ ДГП\Проект договора (ЧЕЛ-Ч) 29.12.2023\Приложения к Договору (чел-ч) 29.12.2023г\"/>
    </mc:Choice>
  </mc:AlternateContent>
  <bookViews>
    <workbookView xWindow="0" yWindow="0" windowWidth="28800" windowHeight="12300"/>
  </bookViews>
  <sheets>
    <sheet name="Приложение 21" sheetId="1" r:id="rId1"/>
    <sheet name="Отчет о совместимости" sheetId="2" state="hidden" r:id="rId2"/>
    <sheet name="Отчет о совместимости (1)" sheetId="3" state="hidden" r:id="rId3"/>
    <sheet name="Отчет о совместимости (2)" sheetId="4" state="hidden" r:id="rId4"/>
    <sheet name="Отчет о совместимости (3)" sheetId="5" state="hidden" r:id="rId5"/>
    <sheet name="Отчет о совместимости (4)" sheetId="6" state="hidden" r:id="rId6"/>
    <sheet name="Приложение 21.1" sheetId="7" r:id="rId7"/>
    <sheet name="Приложение 21.2" sheetId="10" r:id="rId8"/>
    <sheet name="Приложение 21.3" sheetId="9" r:id="rId9"/>
  </sheets>
  <definedNames>
    <definedName name="_xlnm._FilterDatabase" localSheetId="0" hidden="1">'Приложение 21'!$A$10:$DJ$17</definedName>
    <definedName name="_xlnm.Print_Area" localSheetId="0">'Приложение 21'!$A$1:$DI$38</definedName>
    <definedName name="_xlnm.Print_Area" localSheetId="7">'Приложение 21.2'!$A$1:$X$48</definedName>
    <definedName name="_xlnm.Print_Area" localSheetId="8">'Приложение 21.3'!$A$1:$BN$101</definedName>
  </definedNames>
  <calcPr calcId="162913"/>
</workbook>
</file>

<file path=xl/calcChain.xml><?xml version="1.0" encoding="utf-8"?>
<calcChain xmlns="http://schemas.openxmlformats.org/spreadsheetml/2006/main">
  <c r="L79" i="9" l="1"/>
  <c r="K79" i="9"/>
  <c r="J79" i="9"/>
  <c r="I79" i="9"/>
  <c r="H79" i="9"/>
  <c r="G79" i="9"/>
  <c r="F79" i="9"/>
  <c r="E79" i="9"/>
  <c r="D79" i="9"/>
  <c r="BM69" i="9"/>
  <c r="BL69" i="9"/>
  <c r="BK69" i="9"/>
  <c r="BJ69" i="9"/>
  <c r="BI69" i="9"/>
  <c r="BH69" i="9"/>
  <c r="BG69" i="9"/>
  <c r="BF69" i="9"/>
  <c r="BE69" i="9"/>
  <c r="BD69" i="9"/>
  <c r="BC69" i="9"/>
  <c r="BB69" i="9"/>
  <c r="BA69" i="9"/>
  <c r="AZ69" i="9"/>
  <c r="AY69" i="9"/>
  <c r="AX69" i="9"/>
  <c r="AW69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E69" i="9"/>
  <c r="AD69" i="9"/>
  <c r="AC69" i="9"/>
  <c r="AB69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BM68" i="9"/>
  <c r="BL68" i="9"/>
  <c r="BK68" i="9"/>
  <c r="BJ68" i="9"/>
  <c r="BI68" i="9"/>
  <c r="BH68" i="9"/>
  <c r="BG68" i="9"/>
  <c r="BF68" i="9"/>
  <c r="BE68" i="9"/>
  <c r="BD68" i="9"/>
  <c r="BC68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BM67" i="9"/>
  <c r="BL67" i="9"/>
  <c r="BK67" i="9"/>
  <c r="BJ67" i="9"/>
  <c r="BI67" i="9"/>
  <c r="BH67" i="9"/>
  <c r="BG67" i="9"/>
  <c r="BF67" i="9"/>
  <c r="BE67" i="9"/>
  <c r="BD67" i="9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BM66" i="9"/>
  <c r="BL66" i="9"/>
  <c r="BK66" i="9"/>
  <c r="BJ66" i="9"/>
  <c r="BI66" i="9"/>
  <c r="BH66" i="9"/>
  <c r="BG66" i="9"/>
  <c r="BF66" i="9"/>
  <c r="BE66" i="9"/>
  <c r="BD66" i="9"/>
  <c r="BC66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T65" i="9"/>
  <c r="T71" i="9" s="1"/>
  <c r="F64" i="9"/>
  <c r="F70" i="9" s="1"/>
  <c r="AZ63" i="9"/>
  <c r="AJ63" i="9"/>
  <c r="T63" i="9"/>
  <c r="D63" i="9"/>
  <c r="BM57" i="9"/>
  <c r="BM63" i="9" s="1"/>
  <c r="BL57" i="9"/>
  <c r="BL63" i="9" s="1"/>
  <c r="BK57" i="9"/>
  <c r="BK63" i="9" s="1"/>
  <c r="BJ57" i="9"/>
  <c r="BJ63" i="9" s="1"/>
  <c r="BI57" i="9"/>
  <c r="BI63" i="9" s="1"/>
  <c r="BH57" i="9"/>
  <c r="BH63" i="9" s="1"/>
  <c r="BG57" i="9"/>
  <c r="BG63" i="9" s="1"/>
  <c r="BF57" i="9"/>
  <c r="BF63" i="9" s="1"/>
  <c r="BE57" i="9"/>
  <c r="BE63" i="9" s="1"/>
  <c r="BD57" i="9"/>
  <c r="BD63" i="9" s="1"/>
  <c r="BC57" i="9"/>
  <c r="BC63" i="9" s="1"/>
  <c r="BB57" i="9"/>
  <c r="BB63" i="9" s="1"/>
  <c r="BA57" i="9"/>
  <c r="BA63" i="9" s="1"/>
  <c r="AZ57" i="9"/>
  <c r="AY57" i="9"/>
  <c r="AY63" i="9" s="1"/>
  <c r="AX57" i="9"/>
  <c r="AX63" i="9" s="1"/>
  <c r="AW57" i="9"/>
  <c r="AW63" i="9" s="1"/>
  <c r="AV57" i="9"/>
  <c r="AV63" i="9" s="1"/>
  <c r="AU57" i="9"/>
  <c r="AU63" i="9" s="1"/>
  <c r="AT57" i="9"/>
  <c r="AT63" i="9" s="1"/>
  <c r="AS57" i="9"/>
  <c r="AS63" i="9" s="1"/>
  <c r="AR57" i="9"/>
  <c r="AR63" i="9" s="1"/>
  <c r="AQ57" i="9"/>
  <c r="AQ63" i="9" s="1"/>
  <c r="AP57" i="9"/>
  <c r="AP63" i="9" s="1"/>
  <c r="AO57" i="9"/>
  <c r="AO63" i="9" s="1"/>
  <c r="AN57" i="9"/>
  <c r="AN63" i="9" s="1"/>
  <c r="AM57" i="9"/>
  <c r="AM63" i="9" s="1"/>
  <c r="AL57" i="9"/>
  <c r="AL63" i="9" s="1"/>
  <c r="AK57" i="9"/>
  <c r="AK63" i="9" s="1"/>
  <c r="AJ57" i="9"/>
  <c r="AI57" i="9"/>
  <c r="AI63" i="9" s="1"/>
  <c r="AH57" i="9"/>
  <c r="AH63" i="9" s="1"/>
  <c r="AG57" i="9"/>
  <c r="AG63" i="9" s="1"/>
  <c r="AF57" i="9"/>
  <c r="AF63" i="9" s="1"/>
  <c r="AE57" i="9"/>
  <c r="AE63" i="9" s="1"/>
  <c r="AD57" i="9"/>
  <c r="AD63" i="9" s="1"/>
  <c r="AC57" i="9"/>
  <c r="AC63" i="9" s="1"/>
  <c r="AB57" i="9"/>
  <c r="AB63" i="9" s="1"/>
  <c r="AA57" i="9"/>
  <c r="AA63" i="9" s="1"/>
  <c r="Z57" i="9"/>
  <c r="Z63" i="9" s="1"/>
  <c r="Y57" i="9"/>
  <c r="Y63" i="9" s="1"/>
  <c r="X57" i="9"/>
  <c r="X63" i="9" s="1"/>
  <c r="W57" i="9"/>
  <c r="W63" i="9" s="1"/>
  <c r="V57" i="9"/>
  <c r="V63" i="9" s="1"/>
  <c r="U57" i="9"/>
  <c r="U63" i="9" s="1"/>
  <c r="T57" i="9"/>
  <c r="S57" i="9"/>
  <c r="S63" i="9" s="1"/>
  <c r="R57" i="9"/>
  <c r="R63" i="9" s="1"/>
  <c r="Q57" i="9"/>
  <c r="Q63" i="9" s="1"/>
  <c r="P57" i="9"/>
  <c r="P63" i="9" s="1"/>
  <c r="O57" i="9"/>
  <c r="O63" i="9" s="1"/>
  <c r="N57" i="9"/>
  <c r="N63" i="9" s="1"/>
  <c r="M57" i="9"/>
  <c r="M63" i="9" s="1"/>
  <c r="L57" i="9"/>
  <c r="L63" i="9" s="1"/>
  <c r="K57" i="9"/>
  <c r="K63" i="9" s="1"/>
  <c r="J57" i="9"/>
  <c r="J63" i="9" s="1"/>
  <c r="I57" i="9"/>
  <c r="I63" i="9" s="1"/>
  <c r="H57" i="9"/>
  <c r="H63" i="9" s="1"/>
  <c r="G57" i="9"/>
  <c r="G63" i="9" s="1"/>
  <c r="F57" i="9"/>
  <c r="F63" i="9" s="1"/>
  <c r="E57" i="9"/>
  <c r="E63" i="9" s="1"/>
  <c r="D57" i="9"/>
  <c r="BM56" i="9"/>
  <c r="BM62" i="9" s="1"/>
  <c r="BL56" i="9"/>
  <c r="BL62" i="9" s="1"/>
  <c r="BK56" i="9"/>
  <c r="BK62" i="9" s="1"/>
  <c r="BJ56" i="9"/>
  <c r="BJ62" i="9" s="1"/>
  <c r="BI56" i="9"/>
  <c r="BI62" i="9" s="1"/>
  <c r="BH56" i="9"/>
  <c r="BH62" i="9" s="1"/>
  <c r="BG56" i="9"/>
  <c r="BG62" i="9" s="1"/>
  <c r="BF56" i="9"/>
  <c r="BF62" i="9" s="1"/>
  <c r="BE56" i="9"/>
  <c r="BE62" i="9" s="1"/>
  <c r="BD56" i="9"/>
  <c r="BD62" i="9" s="1"/>
  <c r="BC56" i="9"/>
  <c r="BC62" i="9" s="1"/>
  <c r="BB56" i="9"/>
  <c r="BB62" i="9" s="1"/>
  <c r="BA56" i="9"/>
  <c r="BA62" i="9" s="1"/>
  <c r="AZ56" i="9"/>
  <c r="AZ62" i="9" s="1"/>
  <c r="AY56" i="9"/>
  <c r="AY62" i="9" s="1"/>
  <c r="AX56" i="9"/>
  <c r="AX62" i="9" s="1"/>
  <c r="AW56" i="9"/>
  <c r="AW62" i="9" s="1"/>
  <c r="AV56" i="9"/>
  <c r="AV62" i="9" s="1"/>
  <c r="AU56" i="9"/>
  <c r="AU62" i="9" s="1"/>
  <c r="AT56" i="9"/>
  <c r="AT62" i="9" s="1"/>
  <c r="AS56" i="9"/>
  <c r="AS62" i="9" s="1"/>
  <c r="AR56" i="9"/>
  <c r="AR62" i="9" s="1"/>
  <c r="AQ56" i="9"/>
  <c r="AQ62" i="9" s="1"/>
  <c r="AP56" i="9"/>
  <c r="AP62" i="9" s="1"/>
  <c r="AO56" i="9"/>
  <c r="AO62" i="9" s="1"/>
  <c r="AN56" i="9"/>
  <c r="AN62" i="9" s="1"/>
  <c r="AM56" i="9"/>
  <c r="AM62" i="9" s="1"/>
  <c r="AL56" i="9"/>
  <c r="AL62" i="9" s="1"/>
  <c r="AK56" i="9"/>
  <c r="AK62" i="9" s="1"/>
  <c r="AJ56" i="9"/>
  <c r="AJ62" i="9" s="1"/>
  <c r="AI56" i="9"/>
  <c r="AI62" i="9" s="1"/>
  <c r="AH56" i="9"/>
  <c r="AH62" i="9" s="1"/>
  <c r="AG56" i="9"/>
  <c r="AG62" i="9" s="1"/>
  <c r="AF56" i="9"/>
  <c r="AF62" i="9" s="1"/>
  <c r="AE56" i="9"/>
  <c r="AE62" i="9" s="1"/>
  <c r="AD56" i="9"/>
  <c r="AD62" i="9" s="1"/>
  <c r="AC56" i="9"/>
  <c r="AC62" i="9" s="1"/>
  <c r="AB56" i="9"/>
  <c r="AB62" i="9" s="1"/>
  <c r="AA56" i="9"/>
  <c r="AA62" i="9" s="1"/>
  <c r="Z56" i="9"/>
  <c r="Z62" i="9" s="1"/>
  <c r="Y56" i="9"/>
  <c r="Y62" i="9" s="1"/>
  <c r="X56" i="9"/>
  <c r="X62" i="9" s="1"/>
  <c r="W56" i="9"/>
  <c r="W62" i="9" s="1"/>
  <c r="V56" i="9"/>
  <c r="V62" i="9" s="1"/>
  <c r="U56" i="9"/>
  <c r="U62" i="9" s="1"/>
  <c r="T56" i="9"/>
  <c r="T62" i="9" s="1"/>
  <c r="S56" i="9"/>
  <c r="S62" i="9" s="1"/>
  <c r="R56" i="9"/>
  <c r="R62" i="9" s="1"/>
  <c r="Q56" i="9"/>
  <c r="Q62" i="9" s="1"/>
  <c r="P56" i="9"/>
  <c r="P62" i="9" s="1"/>
  <c r="O56" i="9"/>
  <c r="O62" i="9" s="1"/>
  <c r="N56" i="9"/>
  <c r="N62" i="9" s="1"/>
  <c r="M56" i="9"/>
  <c r="M62" i="9" s="1"/>
  <c r="L56" i="9"/>
  <c r="L62" i="9" s="1"/>
  <c r="K56" i="9"/>
  <c r="K62" i="9" s="1"/>
  <c r="J56" i="9"/>
  <c r="J62" i="9" s="1"/>
  <c r="I56" i="9"/>
  <c r="I62" i="9" s="1"/>
  <c r="H56" i="9"/>
  <c r="H62" i="9" s="1"/>
  <c r="G56" i="9"/>
  <c r="G62" i="9" s="1"/>
  <c r="F56" i="9"/>
  <c r="F62" i="9" s="1"/>
  <c r="E56" i="9"/>
  <c r="E62" i="9" s="1"/>
  <c r="D56" i="9"/>
  <c r="D62" i="9" s="1"/>
  <c r="BM30" i="9"/>
  <c r="BL30" i="9"/>
  <c r="BL65" i="9" s="1"/>
  <c r="BL71" i="9" s="1"/>
  <c r="BK30" i="9"/>
  <c r="BK65" i="9" s="1"/>
  <c r="BJ30" i="9"/>
  <c r="BJ65" i="9" s="1"/>
  <c r="BJ71" i="9" s="1"/>
  <c r="BI30" i="9"/>
  <c r="BH30" i="9"/>
  <c r="BH36" i="9" s="1"/>
  <c r="BG30" i="9"/>
  <c r="BG65" i="9" s="1"/>
  <c r="BF30" i="9"/>
  <c r="BF65" i="9" s="1"/>
  <c r="BF71" i="9" s="1"/>
  <c r="BE30" i="9"/>
  <c r="BD30" i="9"/>
  <c r="BD36" i="9" s="1"/>
  <c r="BC30" i="9"/>
  <c r="BC65" i="9" s="1"/>
  <c r="BB30" i="9"/>
  <c r="BB65" i="9" s="1"/>
  <c r="BB71" i="9" s="1"/>
  <c r="BA30" i="9"/>
  <c r="AZ30" i="9"/>
  <c r="AZ36" i="9" s="1"/>
  <c r="AY30" i="9"/>
  <c r="AY65" i="9" s="1"/>
  <c r="AX30" i="9"/>
  <c r="AX65" i="9" s="1"/>
  <c r="AX71" i="9" s="1"/>
  <c r="AW30" i="9"/>
  <c r="AV30" i="9"/>
  <c r="AV65" i="9" s="1"/>
  <c r="AV71" i="9" s="1"/>
  <c r="AU30" i="9"/>
  <c r="AU65" i="9" s="1"/>
  <c r="AT30" i="9"/>
  <c r="AT65" i="9" s="1"/>
  <c r="AT71" i="9" s="1"/>
  <c r="AS30" i="9"/>
  <c r="AR30" i="9"/>
  <c r="AR36" i="9" s="1"/>
  <c r="AQ30" i="9"/>
  <c r="AQ65" i="9" s="1"/>
  <c r="AP30" i="9"/>
  <c r="AP65" i="9" s="1"/>
  <c r="AP71" i="9" s="1"/>
  <c r="AO30" i="9"/>
  <c r="AN30" i="9"/>
  <c r="AN36" i="9" s="1"/>
  <c r="AM30" i="9"/>
  <c r="AM65" i="9" s="1"/>
  <c r="AL30" i="9"/>
  <c r="AL65" i="9" s="1"/>
  <c r="AL71" i="9" s="1"/>
  <c r="AK30" i="9"/>
  <c r="AJ30" i="9"/>
  <c r="AJ36" i="9" s="1"/>
  <c r="AI30" i="9"/>
  <c r="AI65" i="9" s="1"/>
  <c r="AH30" i="9"/>
  <c r="AH65" i="9" s="1"/>
  <c r="AH71" i="9" s="1"/>
  <c r="AG30" i="9"/>
  <c r="AF30" i="9"/>
  <c r="AF65" i="9" s="1"/>
  <c r="AF71" i="9" s="1"/>
  <c r="AE30" i="9"/>
  <c r="AE65" i="9" s="1"/>
  <c r="AD30" i="9"/>
  <c r="AD65" i="9" s="1"/>
  <c r="AD71" i="9" s="1"/>
  <c r="AC30" i="9"/>
  <c r="AB30" i="9"/>
  <c r="AB36" i="9" s="1"/>
  <c r="AA30" i="9"/>
  <c r="AA65" i="9" s="1"/>
  <c r="Z30" i="9"/>
  <c r="Z65" i="9" s="1"/>
  <c r="Z71" i="9" s="1"/>
  <c r="Y30" i="9"/>
  <c r="X30" i="9"/>
  <c r="X36" i="9" s="1"/>
  <c r="W30" i="9"/>
  <c r="W65" i="9" s="1"/>
  <c r="V30" i="9"/>
  <c r="V65" i="9" s="1"/>
  <c r="V71" i="9" s="1"/>
  <c r="U30" i="9"/>
  <c r="T30" i="9"/>
  <c r="T36" i="9" s="1"/>
  <c r="S30" i="9"/>
  <c r="S65" i="9" s="1"/>
  <c r="R30" i="9"/>
  <c r="R65" i="9" s="1"/>
  <c r="R71" i="9" s="1"/>
  <c r="Q30" i="9"/>
  <c r="P30" i="9"/>
  <c r="P65" i="9" s="1"/>
  <c r="P71" i="9" s="1"/>
  <c r="O30" i="9"/>
  <c r="O65" i="9" s="1"/>
  <c r="N30" i="9"/>
  <c r="N65" i="9" s="1"/>
  <c r="N71" i="9" s="1"/>
  <c r="M30" i="9"/>
  <c r="L30" i="9"/>
  <c r="L36" i="9" s="1"/>
  <c r="K30" i="9"/>
  <c r="K65" i="9" s="1"/>
  <c r="J30" i="9"/>
  <c r="J65" i="9" s="1"/>
  <c r="J71" i="9" s="1"/>
  <c r="I30" i="9"/>
  <c r="H30" i="9"/>
  <c r="H36" i="9" s="1"/>
  <c r="G30" i="9"/>
  <c r="G65" i="9" s="1"/>
  <c r="F30" i="9"/>
  <c r="F65" i="9" s="1"/>
  <c r="F71" i="9" s="1"/>
  <c r="E30" i="9"/>
  <c r="D30" i="9"/>
  <c r="D36" i="9" s="1"/>
  <c r="BM29" i="9"/>
  <c r="BM64" i="9" s="1"/>
  <c r="BL29" i="9"/>
  <c r="BL64" i="9" s="1"/>
  <c r="BL70" i="9" s="1"/>
  <c r="BK29" i="9"/>
  <c r="BJ29" i="9"/>
  <c r="BJ64" i="9" s="1"/>
  <c r="BJ70" i="9" s="1"/>
  <c r="BI29" i="9"/>
  <c r="BI64" i="9" s="1"/>
  <c r="BH29" i="9"/>
  <c r="BH64" i="9" s="1"/>
  <c r="BH70" i="9" s="1"/>
  <c r="BG29" i="9"/>
  <c r="BF29" i="9"/>
  <c r="BF35" i="9" s="1"/>
  <c r="BE29" i="9"/>
  <c r="BE64" i="9" s="1"/>
  <c r="BD29" i="9"/>
  <c r="BD64" i="9" s="1"/>
  <c r="BD70" i="9" s="1"/>
  <c r="BC29" i="9"/>
  <c r="BB29" i="9"/>
  <c r="BB35" i="9" s="1"/>
  <c r="BA29" i="9"/>
  <c r="BA64" i="9" s="1"/>
  <c r="AZ29" i="9"/>
  <c r="AZ64" i="9" s="1"/>
  <c r="AZ70" i="9" s="1"/>
  <c r="AY29" i="9"/>
  <c r="AX29" i="9"/>
  <c r="AX35" i="9" s="1"/>
  <c r="AW29" i="9"/>
  <c r="AW64" i="9" s="1"/>
  <c r="AV29" i="9"/>
  <c r="AV64" i="9" s="1"/>
  <c r="AV70" i="9" s="1"/>
  <c r="AU29" i="9"/>
  <c r="AT29" i="9"/>
  <c r="AT64" i="9" s="1"/>
  <c r="AT70" i="9" s="1"/>
  <c r="AS29" i="9"/>
  <c r="AS64" i="9" s="1"/>
  <c r="AR29" i="9"/>
  <c r="AR64" i="9" s="1"/>
  <c r="AR70" i="9" s="1"/>
  <c r="AQ29" i="9"/>
  <c r="AP29" i="9"/>
  <c r="AP35" i="9" s="1"/>
  <c r="AO29" i="9"/>
  <c r="AO64" i="9" s="1"/>
  <c r="AN29" i="9"/>
  <c r="AN64" i="9" s="1"/>
  <c r="AN70" i="9" s="1"/>
  <c r="AM29" i="9"/>
  <c r="AL29" i="9"/>
  <c r="AL35" i="9" s="1"/>
  <c r="AK29" i="9"/>
  <c r="AK64" i="9" s="1"/>
  <c r="AJ29" i="9"/>
  <c r="AJ64" i="9" s="1"/>
  <c r="AJ70" i="9" s="1"/>
  <c r="AI29" i="9"/>
  <c r="AH29" i="9"/>
  <c r="AH35" i="9" s="1"/>
  <c r="AG29" i="9"/>
  <c r="AG64" i="9" s="1"/>
  <c r="AF29" i="9"/>
  <c r="AF64" i="9" s="1"/>
  <c r="AF70" i="9" s="1"/>
  <c r="AE29" i="9"/>
  <c r="AD29" i="9"/>
  <c r="AD64" i="9" s="1"/>
  <c r="AD70" i="9" s="1"/>
  <c r="AC29" i="9"/>
  <c r="AC64" i="9" s="1"/>
  <c r="AB29" i="9"/>
  <c r="AB64" i="9" s="1"/>
  <c r="AB70" i="9" s="1"/>
  <c r="AA29" i="9"/>
  <c r="Z29" i="9"/>
  <c r="Z35" i="9" s="1"/>
  <c r="Y29" i="9"/>
  <c r="Y64" i="9" s="1"/>
  <c r="X29" i="9"/>
  <c r="X64" i="9" s="1"/>
  <c r="X70" i="9" s="1"/>
  <c r="W29" i="9"/>
  <c r="V29" i="9"/>
  <c r="V35" i="9" s="1"/>
  <c r="U29" i="9"/>
  <c r="U64" i="9" s="1"/>
  <c r="T29" i="9"/>
  <c r="T64" i="9" s="1"/>
  <c r="T70" i="9" s="1"/>
  <c r="S29" i="9"/>
  <c r="R29" i="9"/>
  <c r="R35" i="9" s="1"/>
  <c r="Q29" i="9"/>
  <c r="Q64" i="9" s="1"/>
  <c r="P29" i="9"/>
  <c r="P64" i="9" s="1"/>
  <c r="P70" i="9" s="1"/>
  <c r="O29" i="9"/>
  <c r="N29" i="9"/>
  <c r="N64" i="9" s="1"/>
  <c r="N70" i="9" s="1"/>
  <c r="M29" i="9"/>
  <c r="M64" i="9" s="1"/>
  <c r="L29" i="9"/>
  <c r="L64" i="9" s="1"/>
  <c r="L70" i="9" s="1"/>
  <c r="K29" i="9"/>
  <c r="J29" i="9"/>
  <c r="J35" i="9" s="1"/>
  <c r="I29" i="9"/>
  <c r="I35" i="9" s="1"/>
  <c r="H29" i="9"/>
  <c r="H64" i="9" s="1"/>
  <c r="H70" i="9" s="1"/>
  <c r="G29" i="9"/>
  <c r="G64" i="9" s="1"/>
  <c r="G70" i="9" s="1"/>
  <c r="F29" i="9"/>
  <c r="F35" i="9" s="1"/>
  <c r="E29" i="9"/>
  <c r="E64" i="9" s="1"/>
  <c r="D29" i="9"/>
  <c r="D64" i="9" s="1"/>
  <c r="D70" i="9" s="1"/>
  <c r="R64" i="9" l="1"/>
  <c r="R70" i="9" s="1"/>
  <c r="AJ65" i="9"/>
  <c r="AJ71" i="9" s="1"/>
  <c r="E70" i="9"/>
  <c r="M70" i="9"/>
  <c r="Q70" i="9"/>
  <c r="U70" i="9"/>
  <c r="Y70" i="9"/>
  <c r="AC70" i="9"/>
  <c r="AG70" i="9"/>
  <c r="AK70" i="9"/>
  <c r="AO70" i="9"/>
  <c r="AS70" i="9"/>
  <c r="AW70" i="9"/>
  <c r="BA70" i="9"/>
  <c r="BE70" i="9"/>
  <c r="BI70" i="9"/>
  <c r="BM70" i="9"/>
  <c r="G71" i="9"/>
  <c r="K71" i="9"/>
  <c r="O71" i="9"/>
  <c r="S71" i="9"/>
  <c r="W71" i="9"/>
  <c r="AA71" i="9"/>
  <c r="AE71" i="9"/>
  <c r="AI71" i="9"/>
  <c r="AM71" i="9"/>
  <c r="AQ71" i="9"/>
  <c r="AU71" i="9"/>
  <c r="AY71" i="9"/>
  <c r="BC71" i="9"/>
  <c r="BG71" i="9"/>
  <c r="BK71" i="9"/>
  <c r="AH64" i="9"/>
  <c r="AH70" i="9" s="1"/>
  <c r="AZ65" i="9"/>
  <c r="AZ71" i="9" s="1"/>
  <c r="AX64" i="9"/>
  <c r="AX70" i="9" s="1"/>
  <c r="D65" i="9"/>
  <c r="D71" i="9" s="1"/>
  <c r="O64" i="9"/>
  <c r="O70" i="9" s="1"/>
  <c r="O35" i="9"/>
  <c r="W64" i="9"/>
  <c r="W70" i="9" s="1"/>
  <c r="W35" i="9"/>
  <c r="AE64" i="9"/>
  <c r="AE70" i="9" s="1"/>
  <c r="AE35" i="9"/>
  <c r="AM64" i="9"/>
  <c r="AM70" i="9" s="1"/>
  <c r="AM35" i="9"/>
  <c r="AU64" i="9"/>
  <c r="AU70" i="9" s="1"/>
  <c r="AU35" i="9"/>
  <c r="BC64" i="9"/>
  <c r="BC70" i="9" s="1"/>
  <c r="BC35" i="9"/>
  <c r="BK64" i="9"/>
  <c r="BK70" i="9" s="1"/>
  <c r="BK35" i="9"/>
  <c r="I65" i="9"/>
  <c r="I71" i="9" s="1"/>
  <c r="I36" i="9"/>
  <c r="Q65" i="9"/>
  <c r="Q71" i="9" s="1"/>
  <c r="Q36" i="9"/>
  <c r="Y65" i="9"/>
  <c r="Y71" i="9" s="1"/>
  <c r="Y36" i="9"/>
  <c r="AG65" i="9"/>
  <c r="AG71" i="9" s="1"/>
  <c r="AG36" i="9"/>
  <c r="AO65" i="9"/>
  <c r="AO71" i="9" s="1"/>
  <c r="AO36" i="9"/>
  <c r="AW65" i="9"/>
  <c r="AW71" i="9" s="1"/>
  <c r="AW36" i="9"/>
  <c r="BE65" i="9"/>
  <c r="BE71" i="9" s="1"/>
  <c r="BE36" i="9"/>
  <c r="BM65" i="9"/>
  <c r="BM71" i="9" s="1"/>
  <c r="BM36" i="9"/>
  <c r="K64" i="9"/>
  <c r="K70" i="9" s="1"/>
  <c r="K35" i="9"/>
  <c r="S64" i="9"/>
  <c r="S70" i="9" s="1"/>
  <c r="S35" i="9"/>
  <c r="AA64" i="9"/>
  <c r="AA70" i="9" s="1"/>
  <c r="AA35" i="9"/>
  <c r="AI64" i="9"/>
  <c r="AI70" i="9" s="1"/>
  <c r="AI35" i="9"/>
  <c r="AQ64" i="9"/>
  <c r="AQ70" i="9" s="1"/>
  <c r="AQ35" i="9"/>
  <c r="AY64" i="9"/>
  <c r="AY70" i="9" s="1"/>
  <c r="AY35" i="9"/>
  <c r="BG64" i="9"/>
  <c r="BG70" i="9" s="1"/>
  <c r="BG35" i="9"/>
  <c r="E65" i="9"/>
  <c r="E71" i="9" s="1"/>
  <c r="E36" i="9"/>
  <c r="M65" i="9"/>
  <c r="M71" i="9" s="1"/>
  <c r="M36" i="9"/>
  <c r="U65" i="9"/>
  <c r="U71" i="9" s="1"/>
  <c r="U36" i="9"/>
  <c r="AC65" i="9"/>
  <c r="AC71" i="9" s="1"/>
  <c r="AC36" i="9"/>
  <c r="AK65" i="9"/>
  <c r="AK71" i="9" s="1"/>
  <c r="AK36" i="9"/>
  <c r="AS65" i="9"/>
  <c r="AS71" i="9" s="1"/>
  <c r="AS36" i="9"/>
  <c r="BA65" i="9"/>
  <c r="BA71" i="9" s="1"/>
  <c r="BA36" i="9"/>
  <c r="BI65" i="9"/>
  <c r="BI71" i="9" s="1"/>
  <c r="BI36" i="9"/>
  <c r="G35" i="9"/>
  <c r="D35" i="9"/>
  <c r="H35" i="9"/>
  <c r="L35" i="9"/>
  <c r="P35" i="9"/>
  <c r="T35" i="9"/>
  <c r="X35" i="9"/>
  <c r="AB35" i="9"/>
  <c r="AF35" i="9"/>
  <c r="AJ35" i="9"/>
  <c r="AN35" i="9"/>
  <c r="AR35" i="9"/>
  <c r="AV35" i="9"/>
  <c r="AZ35" i="9"/>
  <c r="BD35" i="9"/>
  <c r="BH35" i="9"/>
  <c r="BL35" i="9"/>
  <c r="F36" i="9"/>
  <c r="J36" i="9"/>
  <c r="N36" i="9"/>
  <c r="R36" i="9"/>
  <c r="V36" i="9"/>
  <c r="Z36" i="9"/>
  <c r="AD36" i="9"/>
  <c r="AH36" i="9"/>
  <c r="AL36" i="9"/>
  <c r="AP36" i="9"/>
  <c r="AT36" i="9"/>
  <c r="AX36" i="9"/>
  <c r="BB36" i="9"/>
  <c r="BF36" i="9"/>
  <c r="BJ36" i="9"/>
  <c r="I64" i="9"/>
  <c r="I70" i="9" s="1"/>
  <c r="V64" i="9"/>
  <c r="V70" i="9" s="1"/>
  <c r="AL64" i="9"/>
  <c r="AL70" i="9" s="1"/>
  <c r="BB64" i="9"/>
  <c r="BB70" i="9" s="1"/>
  <c r="H65" i="9"/>
  <c r="H71" i="9" s="1"/>
  <c r="X65" i="9"/>
  <c r="X71" i="9" s="1"/>
  <c r="AN65" i="9"/>
  <c r="AN71" i="9" s="1"/>
  <c r="BD65" i="9"/>
  <c r="BD71" i="9" s="1"/>
  <c r="E35" i="9"/>
  <c r="M35" i="9"/>
  <c r="Q35" i="9"/>
  <c r="U35" i="9"/>
  <c r="Y35" i="9"/>
  <c r="AC35" i="9"/>
  <c r="AG35" i="9"/>
  <c r="AK35" i="9"/>
  <c r="AO35" i="9"/>
  <c r="AS35" i="9"/>
  <c r="AW35" i="9"/>
  <c r="BA35" i="9"/>
  <c r="BE35" i="9"/>
  <c r="BI35" i="9"/>
  <c r="BM35" i="9"/>
  <c r="G36" i="9"/>
  <c r="K36" i="9"/>
  <c r="O36" i="9"/>
  <c r="S36" i="9"/>
  <c r="W36" i="9"/>
  <c r="AA36" i="9"/>
  <c r="AE36" i="9"/>
  <c r="AI36" i="9"/>
  <c r="AM36" i="9"/>
  <c r="AQ36" i="9"/>
  <c r="AU36" i="9"/>
  <c r="AY36" i="9"/>
  <c r="BC36" i="9"/>
  <c r="BG36" i="9"/>
  <c r="BK36" i="9"/>
  <c r="J64" i="9"/>
  <c r="J70" i="9" s="1"/>
  <c r="Z64" i="9"/>
  <c r="Z70" i="9" s="1"/>
  <c r="AP64" i="9"/>
  <c r="AP70" i="9" s="1"/>
  <c r="BF64" i="9"/>
  <c r="BF70" i="9" s="1"/>
  <c r="L65" i="9"/>
  <c r="L71" i="9" s="1"/>
  <c r="AB65" i="9"/>
  <c r="AB71" i="9" s="1"/>
  <c r="AR65" i="9"/>
  <c r="AR71" i="9" s="1"/>
  <c r="BH65" i="9"/>
  <c r="BH71" i="9" s="1"/>
  <c r="N35" i="9"/>
  <c r="AD35" i="9"/>
  <c r="AT35" i="9"/>
  <c r="BJ35" i="9"/>
  <c r="P36" i="9"/>
  <c r="AF36" i="9"/>
  <c r="AV36" i="9"/>
  <c r="BL36" i="9"/>
  <c r="H12" i="1"/>
  <c r="H26" i="7" l="1"/>
  <c r="F26" i="7"/>
  <c r="E26" i="7"/>
  <c r="Q26" i="7"/>
  <c r="S26" i="7" s="1"/>
  <c r="O26" i="7"/>
  <c r="K26" i="7"/>
  <c r="M26" i="7" s="1"/>
  <c r="N26" i="7" l="1"/>
  <c r="P26" i="7" s="1"/>
  <c r="T26" i="7"/>
  <c r="V26" i="7" s="1"/>
  <c r="U26" i="7"/>
  <c r="L26" i="7"/>
  <c r="R26" i="7"/>
  <c r="G26" i="7"/>
  <c r="X26" i="7" l="1"/>
  <c r="W26" i="7"/>
  <c r="J26" i="7"/>
  <c r="I26" i="7"/>
  <c r="Y26" i="7" s="1"/>
  <c r="AH12" i="1" l="1"/>
  <c r="AJ12" i="1"/>
  <c r="AH14" i="1"/>
  <c r="AI14" i="1" s="1"/>
  <c r="AJ14" i="1"/>
  <c r="AH16" i="1"/>
  <c r="AI16" i="1" s="1"/>
  <c r="AJ16" i="1"/>
  <c r="H17" i="7" l="1"/>
  <c r="H18" i="7"/>
  <c r="E18" i="7"/>
  <c r="E17" i="7"/>
  <c r="E25" i="7"/>
  <c r="H32" i="7"/>
  <c r="E32" i="7"/>
  <c r="H31" i="7" l="1"/>
  <c r="E31" i="7"/>
  <c r="H30" i="7"/>
  <c r="E30" i="7"/>
  <c r="E28" i="7" l="1"/>
  <c r="L30" i="7" l="1"/>
  <c r="L18" i="7"/>
  <c r="L17" i="7"/>
  <c r="L32" i="7"/>
  <c r="L31" i="7"/>
  <c r="K18" i="7"/>
  <c r="M18" i="7" s="1"/>
  <c r="K32" i="7"/>
  <c r="K31" i="7"/>
  <c r="K17" i="7" l="1"/>
  <c r="K30" i="7"/>
  <c r="H39" i="7" l="1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E49" i="7"/>
  <c r="H46" i="7"/>
  <c r="E50" i="7"/>
  <c r="H45" i="7"/>
  <c r="E45" i="7"/>
  <c r="H29" i="7"/>
  <c r="E29" i="7"/>
  <c r="H28" i="7"/>
  <c r="H27" i="7"/>
  <c r="E27" i="7"/>
  <c r="H25" i="7"/>
  <c r="H24" i="7"/>
  <c r="E24" i="7"/>
  <c r="H23" i="7"/>
  <c r="E23" i="7"/>
  <c r="H22" i="7"/>
  <c r="E22" i="7"/>
  <c r="H21" i="7"/>
  <c r="E21" i="7"/>
  <c r="H20" i="7"/>
  <c r="E20" i="7"/>
  <c r="H19" i="7"/>
  <c r="E19" i="7"/>
  <c r="H16" i="7"/>
  <c r="E16" i="7"/>
  <c r="H15" i="7"/>
  <c r="E15" i="7"/>
  <c r="H14" i="7"/>
  <c r="E14" i="7"/>
  <c r="E48" i="7" s="1"/>
  <c r="H13" i="7"/>
  <c r="E13" i="7"/>
  <c r="H12" i="7"/>
  <c r="E12" i="7"/>
  <c r="H11" i="7"/>
  <c r="E11" i="7"/>
  <c r="H10" i="7"/>
  <c r="E10" i="7"/>
  <c r="H9" i="7"/>
  <c r="E9" i="7"/>
  <c r="CR17" i="1"/>
  <c r="BV17" i="1"/>
  <c r="BD17" i="1"/>
  <c r="O33" i="7"/>
  <c r="K33" i="7"/>
  <c r="T36" i="7"/>
  <c r="V36" i="7" s="1"/>
  <c r="R36" i="7"/>
  <c r="N36" i="7"/>
  <c r="P36" i="7" s="1"/>
  <c r="L36" i="7"/>
  <c r="U35" i="7"/>
  <c r="Q35" i="7"/>
  <c r="S35" i="7" s="1"/>
  <c r="O35" i="7"/>
  <c r="K35" i="7"/>
  <c r="M35" i="7" s="1"/>
  <c r="T34" i="7"/>
  <c r="V34" i="7" s="1"/>
  <c r="R34" i="7"/>
  <c r="N34" i="7"/>
  <c r="P34" i="7" s="1"/>
  <c r="L34" i="7"/>
  <c r="U24" i="7"/>
  <c r="O24" i="7"/>
  <c r="K24" i="7"/>
  <c r="M24" i="7" s="1"/>
  <c r="N23" i="7"/>
  <c r="P23" i="7" s="1"/>
  <c r="U22" i="7"/>
  <c r="Q22" i="7"/>
  <c r="S22" i="7" s="1"/>
  <c r="O22" i="7"/>
  <c r="K22" i="7"/>
  <c r="M22" i="7" s="1"/>
  <c r="T20" i="7"/>
  <c r="R20" i="7"/>
  <c r="N20" i="7"/>
  <c r="L20" i="7"/>
  <c r="T19" i="7"/>
  <c r="R19" i="7"/>
  <c r="N19" i="7"/>
  <c r="L19" i="7"/>
  <c r="M17" i="7"/>
  <c r="T18" i="7"/>
  <c r="N18" i="7"/>
  <c r="U27" i="7"/>
  <c r="O27" i="7"/>
  <c r="K27" i="7"/>
  <c r="M27" i="7" s="1"/>
  <c r="K16" i="7"/>
  <c r="M16" i="7" s="1"/>
  <c r="L13" i="7"/>
  <c r="K13" i="7"/>
  <c r="L11" i="7"/>
  <c r="CP16" i="1"/>
  <c r="CN16" i="1"/>
  <c r="BT16" i="1"/>
  <c r="BR16" i="1"/>
  <c r="BB16" i="1"/>
  <c r="AZ16" i="1"/>
  <c r="K10" i="7"/>
  <c r="M16" i="1"/>
  <c r="H16" i="1"/>
  <c r="CP14" i="1"/>
  <c r="CQ14" i="1" s="1"/>
  <c r="CN14" i="1"/>
  <c r="CS14" i="1" s="1"/>
  <c r="BT14" i="1"/>
  <c r="BU14" i="1" s="1"/>
  <c r="BR14" i="1"/>
  <c r="BW14" i="1" s="1"/>
  <c r="BB14" i="1"/>
  <c r="BC14" i="1" s="1"/>
  <c r="AZ14" i="1"/>
  <c r="BE14" i="1" s="1"/>
  <c r="AK14" i="1"/>
  <c r="AM14" i="1"/>
  <c r="M14" i="1"/>
  <c r="H14" i="1"/>
  <c r="U32" i="7"/>
  <c r="O32" i="7"/>
  <c r="M32" i="7"/>
  <c r="M31" i="7"/>
  <c r="T29" i="7"/>
  <c r="V29" i="7" s="1"/>
  <c r="R29" i="7"/>
  <c r="N29" i="7"/>
  <c r="P29" i="7" s="1"/>
  <c r="L29" i="7"/>
  <c r="CP12" i="1"/>
  <c r="U28" i="7" s="1"/>
  <c r="CN12" i="1"/>
  <c r="BT12" i="1"/>
  <c r="BR12" i="1"/>
  <c r="Q28" i="7" s="1"/>
  <c r="BB12" i="1"/>
  <c r="O28" i="7" s="1"/>
  <c r="AZ12" i="1"/>
  <c r="K28" i="7"/>
  <c r="M12" i="1"/>
  <c r="Q13" i="7" l="1"/>
  <c r="N31" i="7"/>
  <c r="T31" i="7"/>
  <c r="R32" i="7"/>
  <c r="T13" i="7"/>
  <c r="O21" i="7"/>
  <c r="U21" i="7"/>
  <c r="O31" i="7"/>
  <c r="U31" i="7"/>
  <c r="U16" i="7"/>
  <c r="R31" i="7"/>
  <c r="Q32" i="7"/>
  <c r="S32" i="7" s="1"/>
  <c r="R30" i="7"/>
  <c r="T14" i="7"/>
  <c r="Q17" i="7"/>
  <c r="O9" i="7"/>
  <c r="U9" i="7"/>
  <c r="O10" i="7"/>
  <c r="N30" i="7"/>
  <c r="Q30" i="7"/>
  <c r="T30" i="7"/>
  <c r="U10" i="7"/>
  <c r="O17" i="7"/>
  <c r="R17" i="7"/>
  <c r="S17" i="7" s="1"/>
  <c r="U17" i="7"/>
  <c r="O18" i="7"/>
  <c r="P18" i="7" s="1"/>
  <c r="R18" i="7"/>
  <c r="U18" i="7"/>
  <c r="V18" i="7" s="1"/>
  <c r="O30" i="7"/>
  <c r="U30" i="7"/>
  <c r="N32" i="7"/>
  <c r="P32" i="7" s="1"/>
  <c r="T32" i="7"/>
  <c r="V32" i="7" s="1"/>
  <c r="N17" i="7"/>
  <c r="T17" i="7"/>
  <c r="Q18" i="7"/>
  <c r="Q31" i="7"/>
  <c r="S31" i="7" s="1"/>
  <c r="N13" i="7"/>
  <c r="Q10" i="7"/>
  <c r="R11" i="7"/>
  <c r="O13" i="7"/>
  <c r="Q16" i="7"/>
  <c r="M17" i="1"/>
  <c r="R13" i="7"/>
  <c r="S13" i="7" s="1"/>
  <c r="K21" i="7"/>
  <c r="M21" i="7" s="1"/>
  <c r="Q21" i="7"/>
  <c r="S21" i="7" s="1"/>
  <c r="U13" i="7"/>
  <c r="V13" i="7" s="1"/>
  <c r="Q38" i="7"/>
  <c r="K38" i="7"/>
  <c r="L9" i="7"/>
  <c r="L10" i="7"/>
  <c r="O11" i="7"/>
  <c r="R9" i="7"/>
  <c r="R10" i="7"/>
  <c r="U11" i="7"/>
  <c r="N9" i="7"/>
  <c r="P9" i="7" s="1"/>
  <c r="T9" i="7"/>
  <c r="K39" i="7"/>
  <c r="M39" i="7" s="1"/>
  <c r="Q39" i="7"/>
  <c r="N10" i="7"/>
  <c r="P10" i="7" s="1"/>
  <c r="T10" i="7"/>
  <c r="V10" i="7" s="1"/>
  <c r="K12" i="7"/>
  <c r="Q12" i="7"/>
  <c r="K11" i="7"/>
  <c r="M11" i="7" s="1"/>
  <c r="Q11" i="7"/>
  <c r="S11" i="7" s="1"/>
  <c r="N11" i="7"/>
  <c r="P11" i="7" s="1"/>
  <c r="U38" i="7"/>
  <c r="O39" i="7"/>
  <c r="U39" i="7"/>
  <c r="O12" i="7"/>
  <c r="U12" i="7"/>
  <c r="L37" i="7"/>
  <c r="N37" i="7"/>
  <c r="T37" i="7"/>
  <c r="BD12" i="1"/>
  <c r="W29" i="7"/>
  <c r="K9" i="7"/>
  <c r="Q9" i="7"/>
  <c r="T11" i="7"/>
  <c r="V11" i="7" s="1"/>
  <c r="R37" i="7"/>
  <c r="R15" i="7"/>
  <c r="I24" i="7"/>
  <c r="Y24" i="7" s="1"/>
  <c r="O38" i="7"/>
  <c r="T28" i="7"/>
  <c r="V28" i="7" s="1"/>
  <c r="CS12" i="1"/>
  <c r="CO12" i="1"/>
  <c r="V31" i="7"/>
  <c r="Q29" i="7"/>
  <c r="S29" i="7" s="1"/>
  <c r="CR12" i="1"/>
  <c r="N28" i="7"/>
  <c r="P28" i="7" s="1"/>
  <c r="BE12" i="1"/>
  <c r="BA12" i="1"/>
  <c r="R28" i="7"/>
  <c r="BV12" i="1"/>
  <c r="BU12" i="1"/>
  <c r="P31" i="7"/>
  <c r="O29" i="7"/>
  <c r="K29" i="7"/>
  <c r="M29" i="7" s="1"/>
  <c r="U29" i="7"/>
  <c r="L28" i="7"/>
  <c r="M28" i="7" s="1"/>
  <c r="AL12" i="1"/>
  <c r="AK12" i="1"/>
  <c r="CT12" i="1"/>
  <c r="DD12" i="1" s="1"/>
  <c r="H17" i="1"/>
  <c r="L39" i="7"/>
  <c r="T39" i="7"/>
  <c r="BD14" i="1"/>
  <c r="CR14" i="1"/>
  <c r="M10" i="7"/>
  <c r="AL16" i="1"/>
  <c r="BV16" i="1"/>
  <c r="CT16" i="1"/>
  <c r="N12" i="7"/>
  <c r="P12" i="7" s="1"/>
  <c r="R12" i="7"/>
  <c r="K37" i="7"/>
  <c r="M37" i="7" s="1"/>
  <c r="M13" i="7"/>
  <c r="J12" i="1"/>
  <c r="AI12" i="1"/>
  <c r="AM12" i="1"/>
  <c r="BC12" i="1"/>
  <c r="BS12" i="1"/>
  <c r="BW12" i="1"/>
  <c r="CQ12" i="1"/>
  <c r="BA14" i="1"/>
  <c r="CO14" i="1"/>
  <c r="J16" i="1"/>
  <c r="AM16" i="1"/>
  <c r="BC16" i="1"/>
  <c r="BS16" i="1"/>
  <c r="BW16" i="1"/>
  <c r="CQ16" i="1"/>
  <c r="L14" i="7"/>
  <c r="O14" i="7"/>
  <c r="K15" i="7"/>
  <c r="M15" i="7" s="1"/>
  <c r="Q27" i="7"/>
  <c r="S27" i="7" s="1"/>
  <c r="AL14" i="1"/>
  <c r="BV14" i="1"/>
  <c r="CT14" i="1"/>
  <c r="N16" i="7"/>
  <c r="T16" i="7"/>
  <c r="V16" i="7" s="1"/>
  <c r="L15" i="7"/>
  <c r="O15" i="7"/>
  <c r="N27" i="7"/>
  <c r="P27" i="7" s="1"/>
  <c r="I18" i="7"/>
  <c r="BD16" i="1"/>
  <c r="CR16" i="1"/>
  <c r="J14" i="1"/>
  <c r="BS14" i="1"/>
  <c r="AK16" i="1"/>
  <c r="BA16" i="1"/>
  <c r="BE16" i="1"/>
  <c r="BU16" i="1"/>
  <c r="CO16" i="1"/>
  <c r="CS16" i="1"/>
  <c r="N14" i="7"/>
  <c r="Q14" i="7"/>
  <c r="O16" i="7"/>
  <c r="T15" i="7"/>
  <c r="S28" i="7"/>
  <c r="N39" i="7"/>
  <c r="P39" i="7" s="1"/>
  <c r="R39" i="7"/>
  <c r="L12" i="7"/>
  <c r="T12" i="7"/>
  <c r="O37" i="7"/>
  <c r="Q37" i="7"/>
  <c r="U37" i="7"/>
  <c r="K14" i="7"/>
  <c r="R14" i="7"/>
  <c r="L16" i="7"/>
  <c r="N15" i="7"/>
  <c r="P15" i="7" s="1"/>
  <c r="Q15" i="7"/>
  <c r="W23" i="7"/>
  <c r="X23" i="7"/>
  <c r="L27" i="7"/>
  <c r="T27" i="7"/>
  <c r="V27" i="7" s="1"/>
  <c r="O19" i="7"/>
  <c r="P19" i="7" s="1"/>
  <c r="L21" i="7"/>
  <c r="T21" i="7"/>
  <c r="V21" i="7" s="1"/>
  <c r="O20" i="7"/>
  <c r="P20" i="7" s="1"/>
  <c r="L22" i="7"/>
  <c r="T23" i="7"/>
  <c r="V23" i="7" s="1"/>
  <c r="N24" i="7"/>
  <c r="P24" i="7" s="1"/>
  <c r="U14" i="7"/>
  <c r="R16" i="7"/>
  <c r="U15" i="7"/>
  <c r="R27" i="7"/>
  <c r="U19" i="7"/>
  <c r="V19" i="7" s="1"/>
  <c r="R21" i="7"/>
  <c r="U20" i="7"/>
  <c r="V20" i="7" s="1"/>
  <c r="R22" i="7"/>
  <c r="L23" i="7"/>
  <c r="O23" i="7"/>
  <c r="K19" i="7"/>
  <c r="M19" i="7" s="1"/>
  <c r="K20" i="7"/>
  <c r="M20" i="7" s="1"/>
  <c r="Q23" i="7"/>
  <c r="S23" i="7" s="1"/>
  <c r="Q24" i="7"/>
  <c r="S24" i="7" s="1"/>
  <c r="Q19" i="7"/>
  <c r="S19" i="7" s="1"/>
  <c r="N21" i="7"/>
  <c r="P21" i="7" s="1"/>
  <c r="Q20" i="7"/>
  <c r="S20" i="7" s="1"/>
  <c r="N22" i="7"/>
  <c r="P22" i="7" s="1"/>
  <c r="T22" i="7"/>
  <c r="V22" i="7" s="1"/>
  <c r="R23" i="7"/>
  <c r="L24" i="7"/>
  <c r="K23" i="7"/>
  <c r="M23" i="7" s="1"/>
  <c r="K34" i="7"/>
  <c r="M34" i="7" s="1"/>
  <c r="K36" i="7"/>
  <c r="M36" i="7" s="1"/>
  <c r="N25" i="7"/>
  <c r="P25" i="7" s="1"/>
  <c r="T25" i="7"/>
  <c r="V25" i="7" s="1"/>
  <c r="Q34" i="7"/>
  <c r="S34" i="7" s="1"/>
  <c r="I35" i="7"/>
  <c r="Y35" i="7" s="1"/>
  <c r="N35" i="7"/>
  <c r="P35" i="7" s="1"/>
  <c r="Q36" i="7"/>
  <c r="S36" i="7" s="1"/>
  <c r="T24" i="7"/>
  <c r="V24" i="7" s="1"/>
  <c r="O34" i="7"/>
  <c r="J35" i="7"/>
  <c r="L35" i="7"/>
  <c r="T35" i="7"/>
  <c r="V35" i="7" s="1"/>
  <c r="O36" i="7"/>
  <c r="L25" i="7"/>
  <c r="R25" i="7"/>
  <c r="U23" i="7"/>
  <c r="R24" i="7"/>
  <c r="U34" i="7"/>
  <c r="R35" i="7"/>
  <c r="U36" i="7"/>
  <c r="K25" i="7"/>
  <c r="M25" i="7" s="1"/>
  <c r="O25" i="7"/>
  <c r="Q25" i="7"/>
  <c r="S25" i="7" s="1"/>
  <c r="U25" i="7"/>
  <c r="W33" i="7"/>
  <c r="X33" i="7"/>
  <c r="N33" i="7"/>
  <c r="P33" i="7" s="1"/>
  <c r="Q33" i="7"/>
  <c r="T33" i="7"/>
  <c r="L33" i="7"/>
  <c r="M33" i="7" s="1"/>
  <c r="R33" i="7"/>
  <c r="U33" i="7"/>
  <c r="L38" i="7"/>
  <c r="N38" i="7"/>
  <c r="P38" i="7" s="1"/>
  <c r="T38" i="7"/>
  <c r="R38" i="7"/>
  <c r="E40" i="7"/>
  <c r="E46" i="7"/>
  <c r="S15" i="7" l="1"/>
  <c r="X31" i="7"/>
  <c r="V14" i="7"/>
  <c r="V9" i="7"/>
  <c r="P17" i="7"/>
  <c r="P16" i="7"/>
  <c r="W18" i="7"/>
  <c r="I17" i="7"/>
  <c r="V37" i="7"/>
  <c r="S38" i="7"/>
  <c r="J24" i="7"/>
  <c r="V38" i="7"/>
  <c r="V17" i="7"/>
  <c r="S37" i="7"/>
  <c r="S9" i="7"/>
  <c r="S10" i="7"/>
  <c r="S39" i="7"/>
  <c r="S12" i="7"/>
  <c r="P13" i="7"/>
  <c r="P37" i="7"/>
  <c r="W31" i="7"/>
  <c r="S18" i="7"/>
  <c r="X29" i="7"/>
  <c r="I32" i="7"/>
  <c r="W32" i="7"/>
  <c r="W49" i="7" s="1"/>
  <c r="Y18" i="7"/>
  <c r="W17" i="7"/>
  <c r="W30" i="7"/>
  <c r="W45" i="7" s="1"/>
  <c r="M9" i="7"/>
  <c r="M38" i="7"/>
  <c r="S16" i="7"/>
  <c r="M12" i="7"/>
  <c r="I30" i="7"/>
  <c r="I31" i="7"/>
  <c r="V12" i="7"/>
  <c r="V39" i="7"/>
  <c r="P14" i="7"/>
  <c r="M30" i="7"/>
  <c r="M14" i="7"/>
  <c r="I25" i="7"/>
  <c r="Y25" i="7" s="1"/>
  <c r="S30" i="7"/>
  <c r="V33" i="7"/>
  <c r="F33" i="7"/>
  <c r="G33" i="7" s="1"/>
  <c r="W25" i="7"/>
  <c r="W36" i="7"/>
  <c r="X36" i="7"/>
  <c r="I36" i="7"/>
  <c r="Y36" i="7" s="1"/>
  <c r="J36" i="7"/>
  <c r="I22" i="7"/>
  <c r="Y22" i="7" s="1"/>
  <c r="J22" i="7"/>
  <c r="W22" i="7"/>
  <c r="X22" i="7"/>
  <c r="W21" i="7"/>
  <c r="W19" i="7"/>
  <c r="X19" i="7"/>
  <c r="F18" i="7"/>
  <c r="G18" i="7" s="1"/>
  <c r="X18" i="7"/>
  <c r="W13" i="7"/>
  <c r="K14" i="1"/>
  <c r="CW14" i="1"/>
  <c r="CX14" i="1" s="1"/>
  <c r="DC14" i="1" s="1"/>
  <c r="CV14" i="1"/>
  <c r="W39" i="7"/>
  <c r="J18" i="7"/>
  <c r="W11" i="7"/>
  <c r="W12" i="7"/>
  <c r="CY14" i="1"/>
  <c r="CU14" i="1"/>
  <c r="DE14" i="1"/>
  <c r="DD14" i="1"/>
  <c r="I10" i="7"/>
  <c r="CW16" i="1"/>
  <c r="CX16" i="1" s="1"/>
  <c r="CV16" i="1"/>
  <c r="K16" i="1"/>
  <c r="BC17" i="1"/>
  <c r="BU17" i="1"/>
  <c r="CO17" i="1"/>
  <c r="I38" i="7"/>
  <c r="V30" i="7"/>
  <c r="I34" i="7"/>
  <c r="Y34" i="7" s="1"/>
  <c r="J34" i="7"/>
  <c r="I23" i="7"/>
  <c r="Y23" i="7" s="1"/>
  <c r="J23" i="7"/>
  <c r="W24" i="7"/>
  <c r="X24" i="7"/>
  <c r="I19" i="7"/>
  <c r="Y19" i="7" s="1"/>
  <c r="J19" i="7"/>
  <c r="I27" i="7"/>
  <c r="Y27" i="7" s="1"/>
  <c r="J27" i="7"/>
  <c r="W37" i="7"/>
  <c r="V15" i="7"/>
  <c r="I12" i="7"/>
  <c r="I39" i="7"/>
  <c r="F17" i="7"/>
  <c r="I15" i="7"/>
  <c r="I13" i="7"/>
  <c r="Y13" i="7" s="1"/>
  <c r="I9" i="7"/>
  <c r="CQ17" i="1"/>
  <c r="W10" i="7"/>
  <c r="DE16" i="1"/>
  <c r="DD16" i="1"/>
  <c r="CY16" i="1"/>
  <c r="CU16" i="1"/>
  <c r="I29" i="7"/>
  <c r="Y29" i="7" s="1"/>
  <c r="J29" i="7"/>
  <c r="S33" i="7"/>
  <c r="I14" i="7"/>
  <c r="I16" i="7"/>
  <c r="S14" i="7"/>
  <c r="W15" i="7"/>
  <c r="AI17" i="1"/>
  <c r="W28" i="7"/>
  <c r="DE12" i="1"/>
  <c r="F28" i="7" s="1"/>
  <c r="CY12" i="1"/>
  <c r="CU12" i="1"/>
  <c r="W14" i="7"/>
  <c r="W48" i="7" s="1"/>
  <c r="P30" i="7"/>
  <c r="W38" i="7"/>
  <c r="I33" i="7"/>
  <c r="Y33" i="7" s="1"/>
  <c r="J33" i="7"/>
  <c r="W35" i="7"/>
  <c r="X35" i="7"/>
  <c r="W34" i="7"/>
  <c r="X34" i="7"/>
  <c r="J21" i="7"/>
  <c r="I21" i="7"/>
  <c r="Y21" i="7" s="1"/>
  <c r="I20" i="7"/>
  <c r="J20" i="7"/>
  <c r="W20" i="7"/>
  <c r="X20" i="7"/>
  <c r="W27" i="7"/>
  <c r="X27" i="7"/>
  <c r="F23" i="7"/>
  <c r="G23" i="7" s="1"/>
  <c r="W9" i="7"/>
  <c r="I11" i="7"/>
  <c r="W16" i="7"/>
  <c r="I37" i="7"/>
  <c r="BS17" i="1"/>
  <c r="I28" i="7"/>
  <c r="CW12" i="1"/>
  <c r="CX12" i="1" s="1"/>
  <c r="DC12" i="1" s="1"/>
  <c r="CV12" i="1"/>
  <c r="K12" i="1"/>
  <c r="AK17" i="1"/>
  <c r="BA17" i="1"/>
  <c r="F31" i="7" l="1"/>
  <c r="Y20" i="7"/>
  <c r="Y17" i="7"/>
  <c r="F29" i="7"/>
  <c r="G29" i="7" s="1"/>
  <c r="J32" i="7"/>
  <c r="J16" i="7"/>
  <c r="F32" i="7"/>
  <c r="X17" i="7"/>
  <c r="X32" i="7"/>
  <c r="J17" i="7"/>
  <c r="Y12" i="7"/>
  <c r="X30" i="7"/>
  <c r="X45" i="7" s="1"/>
  <c r="J31" i="7"/>
  <c r="J46" i="7" s="1"/>
  <c r="X16" i="7"/>
  <c r="J30" i="7"/>
  <c r="J45" i="7" s="1"/>
  <c r="F30" i="7"/>
  <c r="F45" i="7" s="1"/>
  <c r="G45" i="7" s="1"/>
  <c r="CS17" i="1"/>
  <c r="F16" i="7"/>
  <c r="G16" i="7" s="1"/>
  <c r="Y37" i="7"/>
  <c r="Y11" i="7"/>
  <c r="Y39" i="7"/>
  <c r="X46" i="7"/>
  <c r="X9" i="7"/>
  <c r="X38" i="7"/>
  <c r="J25" i="7"/>
  <c r="X14" i="7"/>
  <c r="Y15" i="7"/>
  <c r="Y28" i="7"/>
  <c r="F27" i="7"/>
  <c r="G27" i="7" s="1"/>
  <c r="AM17" i="1"/>
  <c r="AL17" i="1"/>
  <c r="F9" i="7"/>
  <c r="F34" i="7"/>
  <c r="G34" i="7" s="1"/>
  <c r="F38" i="7"/>
  <c r="G38" i="7" s="1"/>
  <c r="I49" i="7"/>
  <c r="Y32" i="7"/>
  <c r="J14" i="7"/>
  <c r="J9" i="7"/>
  <c r="G17" i="7"/>
  <c r="F24" i="7"/>
  <c r="G24" i="7" s="1"/>
  <c r="J38" i="7"/>
  <c r="J10" i="7"/>
  <c r="CZ14" i="1"/>
  <c r="DB14" i="1" s="1"/>
  <c r="DA14" i="1"/>
  <c r="F25" i="7"/>
  <c r="G25" i="7" s="1"/>
  <c r="Y31" i="7"/>
  <c r="I50" i="7"/>
  <c r="I46" i="7"/>
  <c r="F15" i="7"/>
  <c r="G15" i="7" s="1"/>
  <c r="Y16" i="7"/>
  <c r="F10" i="7"/>
  <c r="G10" i="7" s="1"/>
  <c r="DF16" i="1"/>
  <c r="DG16" i="1"/>
  <c r="F37" i="7"/>
  <c r="G37" i="7" s="1"/>
  <c r="CX17" i="1"/>
  <c r="Y30" i="7"/>
  <c r="I45" i="7"/>
  <c r="F39" i="7"/>
  <c r="G39" i="7" s="1"/>
  <c r="X21" i="7"/>
  <c r="F36" i="7"/>
  <c r="G36" i="7" s="1"/>
  <c r="X25" i="7"/>
  <c r="J37" i="7"/>
  <c r="F20" i="7"/>
  <c r="G20" i="7" s="1"/>
  <c r="DA12" i="1"/>
  <c r="CZ12" i="1"/>
  <c r="DB12" i="1" s="1"/>
  <c r="X15" i="7"/>
  <c r="X10" i="7"/>
  <c r="J13" i="7"/>
  <c r="J15" i="7"/>
  <c r="J12" i="7"/>
  <c r="X37" i="7"/>
  <c r="BW17" i="1"/>
  <c r="DG14" i="1"/>
  <c r="DF14" i="1"/>
  <c r="F12" i="7"/>
  <c r="G12" i="7" s="1"/>
  <c r="F11" i="7"/>
  <c r="G11" i="7" s="1"/>
  <c r="X39" i="7"/>
  <c r="F13" i="7"/>
  <c r="G13" i="7" s="1"/>
  <c r="F19" i="7"/>
  <c r="G19" i="7" s="1"/>
  <c r="F21" i="7"/>
  <c r="G21" i="7" s="1"/>
  <c r="J28" i="7"/>
  <c r="K17" i="1"/>
  <c r="W50" i="7"/>
  <c r="W46" i="7"/>
  <c r="X28" i="7"/>
  <c r="CU17" i="1"/>
  <c r="J11" i="7"/>
  <c r="F35" i="7"/>
  <c r="G35" i="7" s="1"/>
  <c r="F14" i="7"/>
  <c r="G28" i="7"/>
  <c r="DG12" i="1"/>
  <c r="DF12" i="1"/>
  <c r="I48" i="7"/>
  <c r="Y14" i="7"/>
  <c r="DA16" i="1"/>
  <c r="CZ16" i="1"/>
  <c r="DB16" i="1" s="1"/>
  <c r="Y9" i="7"/>
  <c r="J39" i="7"/>
  <c r="Y38" i="7"/>
  <c r="BE17" i="1"/>
  <c r="Y10" i="7"/>
  <c r="X12" i="7"/>
  <c r="X11" i="7"/>
  <c r="X13" i="7"/>
  <c r="F22" i="7"/>
  <c r="G22" i="7" s="1"/>
  <c r="G30" i="7"/>
  <c r="CV17" i="1" l="1"/>
  <c r="X40" i="7"/>
  <c r="DF17" i="1"/>
  <c r="DG17" i="1" s="1"/>
  <c r="G32" i="7"/>
  <c r="F49" i="7"/>
  <c r="F40" i="7"/>
  <c r="G9" i="7"/>
  <c r="J40" i="7"/>
  <c r="F48" i="7"/>
  <c r="G14" i="7"/>
  <c r="DC16" i="1"/>
  <c r="F50" i="7"/>
  <c r="F46" i="7"/>
  <c r="G46" i="7" s="1"/>
  <c r="G31" i="7"/>
  <c r="CZ17" i="1"/>
  <c r="DC17" i="1" l="1"/>
  <c r="DB17" i="1"/>
</calcChain>
</file>

<file path=xl/sharedStrings.xml><?xml version="1.0" encoding="utf-8"?>
<sst xmlns="http://schemas.openxmlformats.org/spreadsheetml/2006/main" count="732" uniqueCount="207">
  <si>
    <t>-</t>
  </si>
  <si>
    <t>Выполнение плана за месяц</t>
  </si>
  <si>
    <t>Выполнение плана с нарастающим итогом от начала строительства</t>
  </si>
  <si>
    <t>ИТОГ 1 за неделю</t>
  </si>
  <si>
    <t>ИТОГ 2 за неделю</t>
  </si>
  <si>
    <t>ИТОГ за 3 неделю</t>
  </si>
  <si>
    <t>ИТОГ за 4 неделю</t>
  </si>
  <si>
    <t>объект</t>
  </si>
  <si>
    <t xml:space="preserve">№ п/п </t>
  </si>
  <si>
    <t>Наименование работ</t>
  </si>
  <si>
    <t>Раздел
проекта</t>
  </si>
  <si>
    <t>Ед. изм</t>
  </si>
  <si>
    <t>Вид работ</t>
  </si>
  <si>
    <t>Проектный объем</t>
  </si>
  <si>
    <t xml:space="preserve">Проектные трудозатраты </t>
  </si>
  <si>
    <t>Трудоёмкость чел. час на ед. изм.</t>
  </si>
  <si>
    <t>Планируемое  кол-во чел/час на месяц</t>
  </si>
  <si>
    <t>Объёмы выполненные на 01 число текущего месяца</t>
  </si>
  <si>
    <t>Объёмы выполненные на 01 число текущего месяца, чел/час</t>
  </si>
  <si>
    <t>план</t>
  </si>
  <si>
    <t>факт</t>
  </si>
  <si>
    <t>ПЛАН в ч/ч</t>
  </si>
  <si>
    <t>Факт в ч/ч</t>
  </si>
  <si>
    <t>Откл. От плана 1 недели</t>
  </si>
  <si>
    <t>% выполнения</t>
  </si>
  <si>
    <t>Откл. От плана 2 недели</t>
  </si>
  <si>
    <t>Откл. От плана 3 недели</t>
  </si>
  <si>
    <t>Откл. От плана 4 недели</t>
  </si>
  <si>
    <t xml:space="preserve">объём </t>
  </si>
  <si>
    <t>ч/час</t>
  </si>
  <si>
    <t xml:space="preserve"> % выполнения </t>
  </si>
  <si>
    <t>ПЛАН физ.объем</t>
  </si>
  <si>
    <t>ФАКТ физ.объем</t>
  </si>
  <si>
    <t>ФАКТ в ч/ч  физ.объем</t>
  </si>
  <si>
    <t>откл. Физ.объем</t>
  </si>
  <si>
    <t>откл в ч/ч</t>
  </si>
  <si>
    <t>выполнение, %</t>
  </si>
  <si>
    <t>Проверка</t>
  </si>
  <si>
    <t>чел/час</t>
  </si>
  <si>
    <t>Примечание</t>
  </si>
  <si>
    <t>Исполнитель</t>
  </si>
  <si>
    <t>Блок 000, Лафетные установки, НВК</t>
  </si>
  <si>
    <t>Сети временного электроснабжения площадки строительства</t>
  </si>
  <si>
    <t>.</t>
  </si>
  <si>
    <t>Монтаж опор (ЭС)</t>
  </si>
  <si>
    <t>ЭС</t>
  </si>
  <si>
    <t>шт.</t>
  </si>
  <si>
    <t>м.п.</t>
  </si>
  <si>
    <t>КЖ</t>
  </si>
  <si>
    <t>м3</t>
  </si>
  <si>
    <t>т.н.</t>
  </si>
  <si>
    <t>прочие</t>
  </si>
  <si>
    <t>Устройство переезда</t>
  </si>
  <si>
    <t>Монтаж блоков</t>
  </si>
  <si>
    <t>Блок 000. Общая часть</t>
  </si>
  <si>
    <t>Подбетонка канала КЛм1</t>
  </si>
  <si>
    <t>подбетонка</t>
  </si>
  <si>
    <t>Разработка грунта</t>
  </si>
  <si>
    <t>Обратная засыпка</t>
  </si>
  <si>
    <t>м2</t>
  </si>
  <si>
    <t>Монтаж сэндвич-панелей</t>
  </si>
  <si>
    <t>Монтаж воздуховодов</t>
  </si>
  <si>
    <t>Теплоизоляция воздуховодов</t>
  </si>
  <si>
    <t>Монтаж оборудования</t>
  </si>
  <si>
    <t>Монтаж трубопровода</t>
  </si>
  <si>
    <t>ч/ч</t>
  </si>
  <si>
    <t>ПЛАН</t>
  </si>
  <si>
    <t>ФАКТ</t>
  </si>
  <si>
    <t>ОТКЛ.+/-</t>
  </si>
  <si>
    <t>Отчет о совместимости для 04.06.12.xls</t>
  </si>
  <si>
    <t>Дата отчета: 04.06.2012 17:06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</si>
  <si>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</si>
  <si>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</si>
  <si>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</si>
  <si>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</si>
  <si>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Отчет о совместимости для график 05.06.12.xls</t>
  </si>
  <si>
    <t>Дата отчета: 05.06.2012 16:19</t>
  </si>
  <si>
    <t>Отчет о совместимости для 05.06.12.xls</t>
  </si>
  <si>
    <t>Дата отчета: 05.06.2012 16:43</t>
  </si>
  <si>
    <t>Дата отчета: 05.06.2012 16:44</t>
  </si>
  <si>
    <t>Дата отчета: 05.06.2012 16:46</t>
  </si>
  <si>
    <t>Наименование объекта</t>
  </si>
  <si>
    <t xml:space="preserve">Проектный объем* </t>
  </si>
  <si>
    <t>Нарастающий итог</t>
  </si>
  <si>
    <t xml:space="preserve">Выполнение c нарастающим итогом от начала строительства, % </t>
  </si>
  <si>
    <t>План на месяц, физ. Объем</t>
  </si>
  <si>
    <t>План на месяц, чел/час</t>
  </si>
  <si>
    <t xml:space="preserve">1-я неделя </t>
  </si>
  <si>
    <t>2-я неделя</t>
  </si>
  <si>
    <t>3-я неделя</t>
  </si>
  <si>
    <t>4-я неделя</t>
  </si>
  <si>
    <t xml:space="preserve">Выполнение за текущий месяц, физ. объем </t>
  </si>
  <si>
    <t xml:space="preserve">Выполнение за текущий месяц, чел/час   </t>
  </si>
  <si>
    <t xml:space="preserve">%, Выполнение на текущий месяц </t>
  </si>
  <si>
    <t>% выпол- нения</t>
  </si>
  <si>
    <t>Бетонная подготовка</t>
  </si>
  <si>
    <t>Монолитные ж/б конструкции поддземной части</t>
  </si>
  <si>
    <t>Монолитные ж/б конструкции надземной части</t>
  </si>
  <si>
    <t>Монтаж м/к (КМ, КМ1, КМ2)</t>
  </si>
  <si>
    <t>тн</t>
  </si>
  <si>
    <t>Антикоррозийная защита м/к</t>
  </si>
  <si>
    <t>Огнезащита м/к</t>
  </si>
  <si>
    <t>Антикоррозийная защита трубопроводов</t>
  </si>
  <si>
    <t>Теплоизоляция трубопроводов</t>
  </si>
  <si>
    <t>Монтаж оборудования ОВ</t>
  </si>
  <si>
    <t>Антикоррозийная защита воздуховодов</t>
  </si>
  <si>
    <t>Монтаж технологическоо оборудования</t>
  </si>
  <si>
    <t>шт</t>
  </si>
  <si>
    <t>Монтаж заземления ЭС</t>
  </si>
  <si>
    <t>п.м.</t>
  </si>
  <si>
    <t>Монтаж ГЭМ ЭМ (кабельная трасса, кронштейны) ЭМ + ЭС + СС</t>
  </si>
  <si>
    <t>Монтаж кабеля ЭМ + ЭС + СС</t>
  </si>
  <si>
    <t>Монтаж оборудования ЭМ + ЭС + СС</t>
  </si>
  <si>
    <t>Монтаж заземления ЭГ</t>
  </si>
  <si>
    <t xml:space="preserve">Монтаж ГЭМ АОВ </t>
  </si>
  <si>
    <t>Монтаж кабеля АОВ</t>
  </si>
  <si>
    <t>Монтаж оборудования АОВ</t>
  </si>
  <si>
    <t>Трубопроводы НВК</t>
  </si>
  <si>
    <t>Монтаж колодцев НВК</t>
  </si>
  <si>
    <t>Прочие работы (+ отделочные работы)</t>
  </si>
  <si>
    <t>Итого по разделу</t>
  </si>
  <si>
    <t>*Проектный объем на выданную РД</t>
  </si>
  <si>
    <t>Справочно</t>
  </si>
  <si>
    <t>Монтаж изделий ГЭМ (электрика)</t>
  </si>
  <si>
    <t>Монтаж кабеля (электрика)</t>
  </si>
  <si>
    <t>Монтаж КМ (КМ1,2,3)</t>
  </si>
  <si>
    <t>ед.</t>
  </si>
  <si>
    <t>Кабель (ЭМ, ЭО, ЭС, АТХ, АОВ)</t>
  </si>
  <si>
    <t>Монтаж опор</t>
  </si>
  <si>
    <t>опоры</t>
  </si>
  <si>
    <t>Изготовление  трубопровода</t>
  </si>
  <si>
    <t>План работ на ИЮНЬ</t>
  </si>
  <si>
    <t>Теплоизоляция оборудования</t>
  </si>
  <si>
    <t>Итого по Объекту:</t>
  </si>
  <si>
    <t>Объект</t>
  </si>
  <si>
    <t>Строительно – монтажные работы и досборка оборудования по объекту: «___________________________________________________________».</t>
  </si>
  <si>
    <t>ДАТА:</t>
  </si>
  <si>
    <t>ЧЕЛ/МЕС</t>
  </si>
  <si>
    <t>сен</t>
  </si>
  <si>
    <t>окт</t>
  </si>
  <si>
    <t>ноя</t>
  </si>
  <si>
    <t>дек</t>
  </si>
  <si>
    <t>янв</t>
  </si>
  <si>
    <t>фев</t>
  </si>
  <si>
    <t>мар</t>
  </si>
  <si>
    <t>апр</t>
  </si>
  <si>
    <t>май</t>
  </si>
  <si>
    <t>июнь</t>
  </si>
  <si>
    <t>июль</t>
  </si>
  <si>
    <t>Форма недельно-суточного отчета</t>
  </si>
  <si>
    <t>о количестве задействованных работников на строительной площадки за ____________ 20___ г.</t>
  </si>
  <si>
    <t>Наименование професии</t>
  </si>
  <si>
    <t>План/факт</t>
  </si>
  <si>
    <t>Месяц</t>
  </si>
  <si>
    <t>День</t>
  </si>
  <si>
    <t>Ночь</t>
  </si>
  <si>
    <t>строители</t>
  </si>
  <si>
    <t>План</t>
  </si>
  <si>
    <t>Факт</t>
  </si>
  <si>
    <t>монтажники</t>
  </si>
  <si>
    <t>электро монтаж</t>
  </si>
  <si>
    <t>КИПиА</t>
  </si>
  <si>
    <t>вентил</t>
  </si>
  <si>
    <t>отделоч/ маляр</t>
  </si>
  <si>
    <t>рабочие</t>
  </si>
  <si>
    <t>изолировщики</t>
  </si>
  <si>
    <t>Термисты/дефектоскописты</t>
  </si>
  <si>
    <t>Итого Рабочих</t>
  </si>
  <si>
    <t>Механизаторы</t>
  </si>
  <si>
    <t>ИТР</t>
  </si>
  <si>
    <t>Субподрядчик1</t>
  </si>
  <si>
    <r>
      <t>Итого по "</t>
    </r>
    <r>
      <rPr>
        <i/>
        <sz val="12"/>
        <rFont val="Arial"/>
        <family val="2"/>
        <charset val="204"/>
      </rPr>
      <t>Субподрядчик1</t>
    </r>
    <r>
      <rPr>
        <b/>
        <i/>
        <sz val="12"/>
        <rFont val="Arial"/>
        <family val="2"/>
        <charset val="204"/>
      </rPr>
      <t>":</t>
    </r>
  </si>
  <si>
    <r>
      <t>ВСЕГО по "</t>
    </r>
    <r>
      <rPr>
        <i/>
        <sz val="12"/>
        <rFont val="Arial"/>
        <family val="2"/>
        <charset val="204"/>
      </rPr>
      <t>Наименование проекта</t>
    </r>
    <r>
      <rPr>
        <b/>
        <sz val="12"/>
        <rFont val="Arial"/>
        <family val="2"/>
        <charset val="204"/>
      </rPr>
      <t>":</t>
    </r>
  </si>
  <si>
    <t>о количестве задействованных работников на монтаже слаботочных систем по прямым договорам</t>
  </si>
  <si>
    <t>Итого по прямым договорам:</t>
  </si>
  <si>
    <t>Приложение № 21.1</t>
  </si>
  <si>
    <t>Приложение № 21.2</t>
  </si>
  <si>
    <t>Приложение № 21.3</t>
  </si>
  <si>
    <t>Форма согласована:</t>
  </si>
  <si>
    <t>Подрядчик</t>
  </si>
  <si>
    <t>Итого по "Подрядчик":</t>
  </si>
  <si>
    <t>ФОРМА ОТЧЕТА</t>
  </si>
  <si>
    <t>Форма укрупненного отчета объемов работ по объекту _________________________ за __________ 20___ г.</t>
  </si>
  <si>
    <t>Недельно-суточный отчет объемов работ по объекту:</t>
  </si>
  <si>
    <t xml:space="preserve">
Анализ выполнения графика с ______________ г. по ______________г.  (включительно)</t>
  </si>
  <si>
    <t>Выполнено на 01.06.20.</t>
  </si>
  <si>
    <t>20___</t>
  </si>
  <si>
    <t>ТЕХ/МЕС</t>
  </si>
  <si>
    <t>Форма отчета о численности строительно-монтажного персонала и техники на площадке строительства</t>
  </si>
  <si>
    <t>ОТЧЕТ О ЧИСЛЕННОСТИ СТРОИТЕЛЬНО-МОНТАЖНОГО ПЕРСОНАЛА И ТЕХНИКИ НА ПЛОЩАДКЕ СТРОИТЕЛЬСТВА</t>
  </si>
  <si>
    <t>пример по численности строительно-монтажного персонала</t>
  </si>
  <si>
    <t>пример по численности  техники</t>
  </si>
  <si>
    <t xml:space="preserve">к Договору генерального подряда №__________________________ </t>
  </si>
  <si>
    <t xml:space="preserve">к Договору генерального подряда  №______________________________ </t>
  </si>
  <si>
    <t>Приложение № 21</t>
  </si>
  <si>
    <t xml:space="preserve">Заказчик:
Генеральный директор
ООО «Афипский НПЗ»
_________________________/ А.В. Сидоров  /
м.п.
</t>
  </si>
  <si>
    <t xml:space="preserve">Заказчик:
Генеральный директор
ООО «Афипский НПЗ»
____________________/ А.В. Сидоров /
м.п.
</t>
  </si>
  <si>
    <t xml:space="preserve">Заказчик:
Генеральный директор
ООО «Афипский НПЗ»
______________________/ А.В. Сидоров /
м.п.
</t>
  </si>
  <si>
    <t xml:space="preserve">Заказчик:
Генеральный директор
ООО «Афипский НПЗ»
_______________________/ А.В. Сидоров /
м.п.
</t>
  </si>
  <si>
    <t>Генподрядчик:
ООО «_________»
_____________________ / ________________  /
м.п.</t>
  </si>
  <si>
    <t xml:space="preserve">Генподрядчик:
ООО «____________»
________________________ / ____ /
м.п.
</t>
  </si>
  <si>
    <t>Генподрядчик:
ООО «____»
________________________ /_______ /
м.п.</t>
  </si>
  <si>
    <t xml:space="preserve">Генподрядчик:
ООО «_______________»
________________________ / ______________ /
м.п.
</t>
  </si>
  <si>
    <t>от « ________ » ____________________ 2024г.</t>
  </si>
  <si>
    <t>от « ______ » ___________________ 2024г.</t>
  </si>
  <si>
    <t>от « _____» ___________ 2024г.</t>
  </si>
  <si>
    <t>от « ______ » 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</si>
</sst>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\ _₽_-;\-* #,##0.0\ _₽_-;_-* &quot;-&quot;?\ _₽_-;_-@"/>
    <numFmt numFmtId="165" formatCode="0.0"/>
    <numFmt numFmtId="166" formatCode="0.0%"/>
    <numFmt numFmtId="167" formatCode="#,##0.0"/>
    <numFmt numFmtId="168" formatCode="_-* #,##0.0_р_._-;\-* #,##0.0_р_._-;_-* &quot;-&quot;??_р_._-;_-@"/>
    <numFmt numFmtId="169" formatCode="_-* #,##0.00_р_._-;\-* #,##0.00_р_._-;_-* &quot;-&quot;??_р_._-;_-@_-"/>
  </numFmts>
  <fonts count="78">
    <font>
      <sz val="10"/>
      <color rgb="FF000000"/>
      <name val="Arimo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mo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FFFFFF"/>
      <name val="Arial"/>
      <family val="2"/>
      <charset val="204"/>
    </font>
    <font>
      <i/>
      <sz val="12"/>
      <name val="Arial"/>
      <family val="2"/>
      <charset val="204"/>
    </font>
    <font>
      <b/>
      <i/>
      <sz val="14"/>
      <color rgb="FFFFFFFF"/>
      <name val="Arial"/>
      <family val="2"/>
      <charset val="204"/>
    </font>
    <font>
      <b/>
      <sz val="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3"/>
      <color rgb="FF000000"/>
      <name val="Times New Roman"/>
      <family val="1"/>
      <charset val="204"/>
    </font>
    <font>
      <b/>
      <i/>
      <sz val="16"/>
      <name val="Arial"/>
      <family val="2"/>
      <charset val="204"/>
    </font>
    <font>
      <b/>
      <i/>
      <sz val="14"/>
      <name val="Arial"/>
      <family val="2"/>
      <charset val="204"/>
    </font>
    <font>
      <sz val="2"/>
      <name val="Arial"/>
      <family val="2"/>
      <charset val="204"/>
    </font>
    <font>
      <sz val="16"/>
      <name val="Times New Roman"/>
      <family val="1"/>
      <charset val="204"/>
    </font>
    <font>
      <b/>
      <sz val="20"/>
      <color rgb="FFFFFFFF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mo"/>
    </font>
    <font>
      <sz val="10"/>
      <name val="Arimo"/>
    </font>
    <font>
      <b/>
      <i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i/>
      <sz val="12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16"/>
      <name val="Arial Cyr"/>
      <charset val="204"/>
    </font>
    <font>
      <sz val="16"/>
      <color indexed="8"/>
      <name val="Arial"/>
      <family val="2"/>
      <charset val="204"/>
    </font>
    <font>
      <b/>
      <sz val="16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4" tint="-0.499984740745262"/>
      <name val="Arial"/>
      <family val="2"/>
      <charset val="204"/>
    </font>
    <font>
      <b/>
      <i/>
      <sz val="10"/>
      <color theme="4" tint="-0.499984740745262"/>
      <name val="Arial"/>
      <family val="2"/>
      <charset val="204"/>
    </font>
    <font>
      <sz val="9"/>
      <name val="Arial"/>
      <family val="2"/>
      <charset val="204"/>
    </font>
    <font>
      <b/>
      <sz val="10"/>
      <color theme="4" tint="-0.499984740745262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color theme="4" tint="-0.499984740745262"/>
      <name val="Arial"/>
      <family val="2"/>
      <charset val="204"/>
    </font>
    <font>
      <i/>
      <sz val="9"/>
      <name val="Arial"/>
      <family val="2"/>
      <charset val="204"/>
    </font>
    <font>
      <b/>
      <i/>
      <sz val="11"/>
      <color theme="4" tint="-0.499984740745262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sz val="22"/>
      <color rgb="FF000000"/>
      <name val="Arimo"/>
    </font>
    <font>
      <sz val="36"/>
      <color rgb="FF000000"/>
      <name val="Arimo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22"/>
      <name val="Arial"/>
      <family val="2"/>
      <charset val="204"/>
    </font>
    <font>
      <b/>
      <sz val="24"/>
      <name val="Arial"/>
      <family val="2"/>
      <charset val="204"/>
    </font>
    <font>
      <sz val="24"/>
      <color theme="1"/>
      <name val="Calibri"/>
      <family val="2"/>
      <charset val="204"/>
      <scheme val="minor"/>
    </font>
    <font>
      <b/>
      <i/>
      <sz val="22"/>
      <color rgb="FF000000"/>
      <name val="Calibri"/>
      <family val="2"/>
      <charset val="204"/>
    </font>
    <font>
      <b/>
      <sz val="16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  <fill>
      <patternFill patternType="solid">
        <fgColor rgb="FFDBE5F1"/>
        <bgColor rgb="FFDBE5F1"/>
      </patternFill>
    </fill>
    <fill>
      <patternFill patternType="solid">
        <fgColor rgb="FF00B0F0"/>
        <bgColor rgb="FF00B0F0"/>
      </patternFill>
    </fill>
    <fill>
      <patternFill patternType="solid">
        <fgColor rgb="FFF2DBDB"/>
        <bgColor rgb="FFF2DBDB"/>
      </patternFill>
    </fill>
    <fill>
      <patternFill patternType="solid">
        <fgColor rgb="FF92D050"/>
        <bgColor rgb="FF92D050"/>
      </patternFill>
    </fill>
    <fill>
      <patternFill patternType="solid">
        <fgColor rgb="FFFABF8F"/>
        <bgColor rgb="FFFABF8F"/>
      </patternFill>
    </fill>
    <fill>
      <patternFill patternType="solid">
        <fgColor rgb="FFFF00FF"/>
        <bgColor rgb="FFFF00FF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FFF66"/>
        <bgColor rgb="FFFFFF66"/>
      </patternFill>
    </fill>
    <fill>
      <patternFill patternType="solid">
        <fgColor rgb="FFA5A5A5"/>
        <bgColor rgb="FFA5A5A5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79646"/>
      </patternFill>
    </fill>
    <fill>
      <patternFill patternType="solid">
        <fgColor theme="9"/>
        <bgColor rgb="FFFFFF99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7964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CD2F"/>
        <bgColor indexed="64"/>
      </patternFill>
    </fill>
    <fill>
      <patternFill patternType="solid">
        <fgColor rgb="FFFFC301"/>
        <bgColor indexed="64"/>
      </patternFill>
    </fill>
    <fill>
      <patternFill patternType="solid">
        <fgColor rgb="FFDAA600"/>
        <bgColor indexed="64"/>
      </patternFill>
    </fill>
    <fill>
      <patternFill patternType="solid">
        <fgColor theme="6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1" fillId="0" borderId="1"/>
    <xf numFmtId="169" fontId="41" fillId="0" borderId="1" applyFont="0" applyFill="0" applyBorder="0" applyAlignment="0" applyProtection="0"/>
    <xf numFmtId="0" fontId="16" fillId="0" borderId="1"/>
    <xf numFmtId="0" fontId="1" fillId="0" borderId="1"/>
  </cellStyleXfs>
  <cellXfs count="440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2" fontId="3" fillId="3" borderId="1" xfId="0" applyNumberFormat="1" applyFont="1" applyFill="1" applyBorder="1" applyAlignment="1">
      <alignment vertical="center"/>
    </xf>
    <xf numFmtId="2" fontId="3" fillId="3" borderId="2" xfId="0" applyNumberFormat="1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3" fillId="2" borderId="5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1" fontId="5" fillId="3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" fontId="5" fillId="3" borderId="14" xfId="0" applyNumberFormat="1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" fontId="5" fillId="3" borderId="20" xfId="0" applyNumberFormat="1" applyFont="1" applyFill="1" applyBorder="1" applyAlignment="1">
      <alignment horizontal="center" vertical="center" wrapText="1"/>
    </xf>
    <xf numFmtId="1" fontId="5" fillId="3" borderId="21" xfId="0" applyNumberFormat="1" applyFont="1" applyFill="1" applyBorder="1" applyAlignment="1">
      <alignment horizontal="center" vertical="center" wrapText="1"/>
    </xf>
    <xf numFmtId="1" fontId="5" fillId="6" borderId="21" xfId="0" applyNumberFormat="1" applyFont="1" applyFill="1" applyBorder="1" applyAlignment="1">
      <alignment horizontal="center" vertical="center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" fontId="5" fillId="5" borderId="22" xfId="0" applyNumberFormat="1" applyFont="1" applyFill="1" applyBorder="1" applyAlignment="1">
      <alignment horizontal="center" vertical="center" textRotation="90" wrapText="1"/>
    </xf>
    <xf numFmtId="16" fontId="10" fillId="7" borderId="22" xfId="0" applyNumberFormat="1" applyFont="1" applyFill="1" applyBorder="1" applyAlignment="1">
      <alignment horizontal="center" vertical="center" textRotation="90" wrapText="1"/>
    </xf>
    <xf numFmtId="16" fontId="10" fillId="5" borderId="22" xfId="0" applyNumberFormat="1" applyFont="1" applyFill="1" applyBorder="1" applyAlignment="1">
      <alignment horizontal="center" vertical="center" textRotation="90" wrapText="1"/>
    </xf>
    <xf numFmtId="16" fontId="10" fillId="8" borderId="22" xfId="0" applyNumberFormat="1" applyFont="1" applyFill="1" applyBorder="1" applyAlignment="1">
      <alignment horizontal="center" vertical="center" textRotation="90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5" fontId="5" fillId="3" borderId="22" xfId="0" applyNumberFormat="1" applyFont="1" applyFill="1" applyBorder="1" applyAlignment="1">
      <alignment horizontal="center" vertical="center" wrapText="1"/>
    </xf>
    <xf numFmtId="166" fontId="5" fillId="0" borderId="22" xfId="0" applyNumberFormat="1" applyFont="1" applyBorder="1" applyAlignment="1">
      <alignment horizontal="center" vertical="center" wrapText="1"/>
    </xf>
    <xf numFmtId="2" fontId="11" fillId="9" borderId="22" xfId="0" applyNumberFormat="1" applyFont="1" applyFill="1" applyBorder="1" applyAlignment="1">
      <alignment horizontal="center" vertical="center" wrapText="1"/>
    </xf>
    <xf numFmtId="2" fontId="11" fillId="0" borderId="2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center" vertical="center" wrapText="1"/>
    </xf>
    <xf numFmtId="10" fontId="5" fillId="4" borderId="22" xfId="0" applyNumberFormat="1" applyFont="1" applyFill="1" applyBorder="1" applyAlignment="1">
      <alignment horizontal="center" vertical="center" wrapText="1"/>
    </xf>
    <xf numFmtId="49" fontId="12" fillId="10" borderId="22" xfId="0" applyNumberFormat="1" applyFont="1" applyFill="1" applyBorder="1" applyAlignment="1">
      <alignment horizontal="left" vertical="center"/>
    </xf>
    <xf numFmtId="0" fontId="13" fillId="10" borderId="22" xfId="0" applyFont="1" applyFill="1" applyBorder="1" applyAlignment="1">
      <alignment horizontal="left" vertical="center" wrapText="1"/>
    </xf>
    <xf numFmtId="0" fontId="13" fillId="10" borderId="22" xfId="0" applyFont="1" applyFill="1" applyBorder="1" applyAlignment="1">
      <alignment horizontal="center" vertical="center" wrapText="1"/>
    </xf>
    <xf numFmtId="165" fontId="14" fillId="10" borderId="22" xfId="0" applyNumberFormat="1" applyFont="1" applyFill="1" applyBorder="1" applyAlignment="1">
      <alignment horizontal="center" vertical="center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0" fontId="16" fillId="0" borderId="0" xfId="0" applyFont="1"/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165" fontId="17" fillId="0" borderId="22" xfId="0" applyNumberFormat="1" applyFont="1" applyBorder="1" applyAlignment="1">
      <alignment horizontal="center" vertical="center" wrapText="1"/>
    </xf>
    <xf numFmtId="165" fontId="18" fillId="11" borderId="22" xfId="0" applyNumberFormat="1" applyFont="1" applyFill="1" applyBorder="1" applyAlignment="1">
      <alignment horizontal="center" vertical="center" wrapText="1"/>
    </xf>
    <xf numFmtId="2" fontId="17" fillId="0" borderId="22" xfId="0" applyNumberFormat="1" applyFont="1" applyBorder="1" applyAlignment="1">
      <alignment horizontal="center" vertical="center" wrapText="1"/>
    </xf>
    <xf numFmtId="2" fontId="19" fillId="11" borderId="22" xfId="0" applyNumberFormat="1" applyFont="1" applyFill="1" applyBorder="1" applyAlignment="1">
      <alignment horizontal="center" vertical="center" wrapText="1"/>
    </xf>
    <xf numFmtId="165" fontId="17" fillId="12" borderId="21" xfId="0" applyNumberFormat="1" applyFont="1" applyFill="1" applyBorder="1" applyAlignment="1">
      <alignment horizontal="center" vertical="center"/>
    </xf>
    <xf numFmtId="165" fontId="16" fillId="2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6" fillId="5" borderId="21" xfId="0" applyNumberFormat="1" applyFont="1" applyFill="1" applyBorder="1" applyAlignment="1">
      <alignment horizontal="center" vertical="center"/>
    </xf>
    <xf numFmtId="165" fontId="16" fillId="7" borderId="21" xfId="0" applyNumberFormat="1" applyFont="1" applyFill="1" applyBorder="1" applyAlignment="1">
      <alignment horizontal="center" vertical="center"/>
    </xf>
    <xf numFmtId="165" fontId="16" fillId="8" borderId="2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2" fontId="16" fillId="7" borderId="21" xfId="0" applyNumberFormat="1" applyFont="1" applyFill="1" applyBorder="1" applyAlignment="1">
      <alignment horizontal="center" vertical="center"/>
    </xf>
    <xf numFmtId="9" fontId="16" fillId="5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9" fillId="3" borderId="21" xfId="0" applyNumberFormat="1" applyFont="1" applyFill="1" applyBorder="1" applyAlignment="1">
      <alignment horizontal="center" vertical="center"/>
    </xf>
    <xf numFmtId="166" fontId="17" fillId="13" borderId="21" xfId="0" applyNumberFormat="1" applyFont="1" applyFill="1" applyBorder="1" applyAlignment="1">
      <alignment horizontal="center" vertical="center"/>
    </xf>
    <xf numFmtId="2" fontId="17" fillId="9" borderId="21" xfId="0" applyNumberFormat="1" applyFont="1" applyFill="1" applyBorder="1" applyAlignment="1">
      <alignment horizontal="center" vertical="center"/>
    </xf>
    <xf numFmtId="2" fontId="17" fillId="3" borderId="21" xfId="0" applyNumberFormat="1" applyFont="1" applyFill="1" applyBorder="1" applyAlignment="1">
      <alignment horizontal="center" vertical="center"/>
    </xf>
    <xf numFmtId="9" fontId="17" fillId="3" borderId="21" xfId="0" applyNumberFormat="1" applyFont="1" applyFill="1" applyBorder="1" applyAlignment="1">
      <alignment horizontal="center" vertical="center"/>
    </xf>
    <xf numFmtId="165" fontId="17" fillId="3" borderId="21" xfId="0" applyNumberFormat="1" applyFont="1" applyFill="1" applyBorder="1" applyAlignment="1">
      <alignment horizontal="center" vertical="center"/>
    </xf>
    <xf numFmtId="166" fontId="19" fillId="4" borderId="21" xfId="0" applyNumberFormat="1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vertic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0" fontId="21" fillId="0" borderId="22" xfId="0" applyFont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left" vertical="center" wrapText="1"/>
    </xf>
    <xf numFmtId="49" fontId="22" fillId="14" borderId="22" xfId="0" applyNumberFormat="1" applyFont="1" applyFill="1" applyBorder="1" applyAlignment="1">
      <alignment horizontal="left" vertical="center"/>
    </xf>
    <xf numFmtId="0" fontId="13" fillId="14" borderId="22" xfId="0" applyFont="1" applyFill="1" applyBorder="1" applyAlignment="1">
      <alignment horizontal="left" vertical="center" wrapText="1"/>
    </xf>
    <xf numFmtId="0" fontId="13" fillId="14" borderId="22" xfId="0" applyFont="1" applyFill="1" applyBorder="1" applyAlignment="1">
      <alignment horizontal="center" vertical="center" wrapText="1"/>
    </xf>
    <xf numFmtId="165" fontId="14" fillId="14" borderId="22" xfId="0" applyNumberFormat="1" applyFont="1" applyFill="1" applyBorder="1" applyAlignment="1">
      <alignment horizontal="center" vertical="center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0" fontId="23" fillId="6" borderId="23" xfId="0" applyFont="1" applyFill="1" applyBorder="1" applyAlignment="1">
      <alignment vertical="top"/>
    </xf>
    <xf numFmtId="0" fontId="23" fillId="6" borderId="24" xfId="0" applyFont="1" applyFill="1" applyBorder="1" applyAlignment="1">
      <alignment vertical="top"/>
    </xf>
    <xf numFmtId="0" fontId="17" fillId="6" borderId="22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 wrapText="1"/>
    </xf>
    <xf numFmtId="165" fontId="17" fillId="6" borderId="22" xfId="0" applyNumberFormat="1" applyFont="1" applyFill="1" applyBorder="1" applyAlignment="1">
      <alignment horizontal="center" vertical="center" wrapText="1"/>
    </xf>
    <xf numFmtId="165" fontId="18" fillId="6" borderId="22" xfId="0" applyNumberFormat="1" applyFont="1" applyFill="1" applyBorder="1" applyAlignment="1">
      <alignment horizontal="center" vertical="center" wrapText="1"/>
    </xf>
    <xf numFmtId="2" fontId="17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166" fontId="24" fillId="6" borderId="22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center" wrapText="1"/>
    </xf>
    <xf numFmtId="0" fontId="25" fillId="15" borderId="22" xfId="0" applyFont="1" applyFill="1" applyBorder="1"/>
    <xf numFmtId="0" fontId="26" fillId="15" borderId="22" xfId="0" applyFont="1" applyFill="1" applyBorder="1" applyAlignment="1">
      <alignment horizontal="left" vertical="center"/>
    </xf>
    <xf numFmtId="0" fontId="25" fillId="15" borderId="22" xfId="0" applyFont="1" applyFill="1" applyBorder="1" applyAlignment="1">
      <alignment vertical="top"/>
    </xf>
    <xf numFmtId="2" fontId="27" fillId="15" borderId="22" xfId="0" applyNumberFormat="1" applyFont="1" applyFill="1" applyBorder="1" applyAlignment="1">
      <alignment horizontal="center" vertical="center"/>
    </xf>
    <xf numFmtId="167" fontId="27" fillId="15" borderId="22" xfId="0" applyNumberFormat="1" applyFont="1" applyFill="1" applyBorder="1" applyAlignment="1">
      <alignment horizontal="center" vertical="center"/>
    </xf>
    <xf numFmtId="0" fontId="27" fillId="15" borderId="22" xfId="0" applyFont="1" applyFill="1" applyBorder="1" applyAlignment="1">
      <alignment vertical="center"/>
    </xf>
    <xf numFmtId="3" fontId="27" fillId="15" borderId="22" xfId="0" applyNumberFormat="1" applyFont="1" applyFill="1" applyBorder="1" applyAlignment="1">
      <alignment horizontal="center" vertical="center"/>
    </xf>
    <xf numFmtId="165" fontId="27" fillId="15" borderId="22" xfId="0" applyNumberFormat="1" applyFont="1" applyFill="1" applyBorder="1" applyAlignment="1">
      <alignment horizontal="center" vertical="center"/>
    </xf>
    <xf numFmtId="1" fontId="27" fillId="15" borderId="22" xfId="0" applyNumberFormat="1" applyFont="1" applyFill="1" applyBorder="1" applyAlignment="1">
      <alignment horizontal="center" vertical="center"/>
    </xf>
    <xf numFmtId="9" fontId="27" fillId="15" borderId="22" xfId="0" applyNumberFormat="1" applyFont="1" applyFill="1" applyBorder="1" applyAlignment="1">
      <alignment horizontal="center" vertical="center"/>
    </xf>
    <xf numFmtId="2" fontId="27" fillId="15" borderId="4" xfId="0" applyNumberFormat="1" applyFont="1" applyFill="1" applyBorder="1" applyAlignment="1">
      <alignment horizontal="center" vertical="center"/>
    </xf>
    <xf numFmtId="10" fontId="27" fillId="15" borderId="22" xfId="0" applyNumberFormat="1" applyFont="1" applyFill="1" applyBorder="1" applyAlignment="1">
      <alignment horizontal="center" vertical="center"/>
    </xf>
    <xf numFmtId="0" fontId="25" fillId="15" borderId="22" xfId="0" applyFont="1" applyFill="1" applyBorder="1" applyAlignment="1">
      <alignment horizontal="center" vertical="center"/>
    </xf>
    <xf numFmtId="0" fontId="25" fillId="0" borderId="0" xfId="0" applyFont="1"/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30" fillId="0" borderId="26" xfId="0" applyFont="1" applyBorder="1" applyAlignment="1">
      <alignment vertical="top" wrapText="1"/>
    </xf>
    <xf numFmtId="0" fontId="30" fillId="0" borderId="27" xfId="0" applyFont="1" applyBorder="1" applyAlignment="1">
      <alignment vertical="top" wrapText="1"/>
    </xf>
    <xf numFmtId="0" fontId="30" fillId="0" borderId="27" xfId="0" applyFont="1" applyBorder="1" applyAlignment="1">
      <alignment horizontal="center" vertical="top" wrapText="1"/>
    </xf>
    <xf numFmtId="0" fontId="30" fillId="0" borderId="2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/>
    </xf>
    <xf numFmtId="1" fontId="7" fillId="3" borderId="22" xfId="0" applyNumberFormat="1" applyFont="1" applyFill="1" applyBorder="1" applyAlignment="1">
      <alignment horizontal="center" vertical="center" wrapText="1"/>
    </xf>
    <xf numFmtId="167" fontId="33" fillId="0" borderId="22" xfId="0" applyNumberFormat="1" applyFont="1" applyBorder="1" applyAlignment="1">
      <alignment horizontal="center" vertical="center"/>
    </xf>
    <xf numFmtId="167" fontId="7" fillId="3" borderId="22" xfId="0" applyNumberFormat="1" applyFont="1" applyFill="1" applyBorder="1" applyAlignment="1">
      <alignment horizontal="center" vertical="center"/>
    </xf>
    <xf numFmtId="9" fontId="7" fillId="3" borderId="22" xfId="0" applyNumberFormat="1" applyFont="1" applyFill="1" applyBorder="1" applyAlignment="1">
      <alignment horizontal="center" vertical="center"/>
    </xf>
    <xf numFmtId="9" fontId="9" fillId="3" borderId="22" xfId="0" applyNumberFormat="1" applyFont="1" applyFill="1" applyBorder="1" applyAlignment="1">
      <alignment horizontal="center" vertical="center"/>
    </xf>
    <xf numFmtId="9" fontId="34" fillId="3" borderId="22" xfId="0" applyNumberFormat="1" applyFont="1" applyFill="1" applyBorder="1" applyAlignment="1">
      <alignment horizontal="center" vertical="center"/>
    </xf>
    <xf numFmtId="9" fontId="34" fillId="0" borderId="22" xfId="0" applyNumberFormat="1" applyFont="1" applyBorder="1" applyAlignment="1">
      <alignment horizontal="center" vertical="center"/>
    </xf>
    <xf numFmtId="9" fontId="35" fillId="3" borderId="22" xfId="0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 wrapText="1"/>
    </xf>
    <xf numFmtId="1" fontId="7" fillId="0" borderId="22" xfId="0" applyNumberFormat="1" applyFont="1" applyBorder="1" applyAlignment="1">
      <alignment horizontal="center" vertical="center" wrapText="1"/>
    </xf>
    <xf numFmtId="9" fontId="7" fillId="0" borderId="22" xfId="0" applyNumberFormat="1" applyFont="1" applyBorder="1" applyAlignment="1">
      <alignment horizontal="center" vertical="center"/>
    </xf>
    <xf numFmtId="9" fontId="9" fillId="0" borderId="22" xfId="0" applyNumberFormat="1" applyFont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 wrapText="1"/>
    </xf>
    <xf numFmtId="9" fontId="35" fillId="0" borderId="22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167" fontId="36" fillId="16" borderId="22" xfId="0" applyNumberFormat="1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vertical="center"/>
    </xf>
    <xf numFmtId="167" fontId="7" fillId="16" borderId="22" xfId="0" applyNumberFormat="1" applyFont="1" applyFill="1" applyBorder="1" applyAlignment="1">
      <alignment vertical="center"/>
    </xf>
    <xf numFmtId="167" fontId="8" fillId="16" borderId="22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165" fontId="28" fillId="0" borderId="0" xfId="0" applyNumberFormat="1" applyFont="1" applyAlignment="1">
      <alignment horizontal="center"/>
    </xf>
    <xf numFmtId="166" fontId="2" fillId="0" borderId="0" xfId="0" applyNumberFormat="1" applyFont="1"/>
    <xf numFmtId="14" fontId="38" fillId="0" borderId="0" xfId="0" applyNumberFormat="1" applyFont="1"/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29" fillId="0" borderId="22" xfId="0" applyFont="1" applyBorder="1"/>
    <xf numFmtId="168" fontId="29" fillId="0" borderId="22" xfId="0" applyNumberFormat="1" applyFont="1" applyBorder="1"/>
    <xf numFmtId="168" fontId="29" fillId="16" borderId="22" xfId="0" applyNumberFormat="1" applyFont="1" applyFill="1" applyBorder="1"/>
    <xf numFmtId="0" fontId="39" fillId="0" borderId="30" xfId="0" applyFont="1" applyBorder="1" applyAlignment="1">
      <alignment horizontal="left" vertical="center" wrapText="1"/>
    </xf>
    <xf numFmtId="0" fontId="2" fillId="0" borderId="31" xfId="0" applyFont="1" applyBorder="1"/>
    <xf numFmtId="165" fontId="28" fillId="0" borderId="30" xfId="0" applyNumberFormat="1" applyFont="1" applyBorder="1" applyAlignment="1">
      <alignment horizontal="center"/>
    </xf>
    <xf numFmtId="165" fontId="28" fillId="0" borderId="31" xfId="0" applyNumberFormat="1" applyFont="1" applyBorder="1" applyAlignment="1">
      <alignment horizontal="center"/>
    </xf>
    <xf numFmtId="0" fontId="39" fillId="0" borderId="32" xfId="0" applyFont="1" applyBorder="1" applyAlignment="1">
      <alignment horizontal="left" vertical="center" wrapText="1"/>
    </xf>
    <xf numFmtId="0" fontId="2" fillId="0" borderId="33" xfId="0" applyFont="1" applyBorder="1"/>
    <xf numFmtId="165" fontId="28" fillId="0" borderId="32" xfId="0" applyNumberFormat="1" applyFont="1" applyBorder="1" applyAlignment="1">
      <alignment horizontal="center"/>
    </xf>
    <xf numFmtId="165" fontId="28" fillId="0" borderId="33" xfId="0" applyNumberFormat="1" applyFont="1" applyBorder="1" applyAlignment="1">
      <alignment horizontal="center"/>
    </xf>
    <xf numFmtId="0" fontId="39" fillId="0" borderId="34" xfId="0" applyFont="1" applyBorder="1" applyAlignment="1">
      <alignment horizontal="left" vertical="center" wrapText="1"/>
    </xf>
    <xf numFmtId="0" fontId="2" fillId="0" borderId="35" xfId="0" applyFont="1" applyBorder="1"/>
    <xf numFmtId="165" fontId="28" fillId="0" borderId="34" xfId="0" applyNumberFormat="1" applyFont="1" applyBorder="1" applyAlignment="1">
      <alignment horizontal="center"/>
    </xf>
    <xf numFmtId="165" fontId="28" fillId="0" borderId="35" xfId="0" applyNumberFormat="1" applyFont="1" applyBorder="1" applyAlignment="1">
      <alignment horizontal="center"/>
    </xf>
    <xf numFmtId="16" fontId="10" fillId="18" borderId="22" xfId="0" applyNumberFormat="1" applyFont="1" applyFill="1" applyBorder="1" applyAlignment="1">
      <alignment horizontal="center" vertical="center" textRotation="90" wrapText="1"/>
    </xf>
    <xf numFmtId="165" fontId="20" fillId="18" borderId="21" xfId="0" applyNumberFormat="1" applyFont="1" applyFill="1" applyBorder="1" applyAlignment="1">
      <alignment horizontal="center" vertical="center"/>
    </xf>
    <xf numFmtId="16" fontId="10" fillId="19" borderId="22" xfId="0" applyNumberFormat="1" applyFont="1" applyFill="1" applyBorder="1" applyAlignment="1">
      <alignment horizontal="center" vertical="center" textRotation="90" wrapText="1"/>
    </xf>
    <xf numFmtId="165" fontId="20" fillId="19" borderId="21" xfId="0" applyNumberFormat="1" applyFont="1" applyFill="1" applyBorder="1" applyAlignment="1">
      <alignment horizontal="center" vertical="center"/>
    </xf>
    <xf numFmtId="0" fontId="25" fillId="15" borderId="25" xfId="0" applyFont="1" applyFill="1" applyBorder="1" applyAlignment="1">
      <alignment horizontal="center" vertical="center"/>
    </xf>
    <xf numFmtId="16" fontId="10" fillId="21" borderId="22" xfId="0" applyNumberFormat="1" applyFont="1" applyFill="1" applyBorder="1" applyAlignment="1">
      <alignment horizontal="center" vertical="center" textRotation="90" wrapText="1"/>
    </xf>
    <xf numFmtId="165" fontId="20" fillId="21" borderId="21" xfId="0" applyNumberFormat="1" applyFont="1" applyFill="1" applyBorder="1" applyAlignment="1">
      <alignment horizontal="center" vertical="center"/>
    </xf>
    <xf numFmtId="165" fontId="16" fillId="19" borderId="21" xfId="0" applyNumberFormat="1" applyFont="1" applyFill="1" applyBorder="1" applyAlignment="1">
      <alignment horizontal="center" vertical="center"/>
    </xf>
    <xf numFmtId="16" fontId="10" fillId="17" borderId="22" xfId="0" applyNumberFormat="1" applyFont="1" applyFill="1" applyBorder="1" applyAlignment="1">
      <alignment horizontal="center" vertical="center" textRotation="90" wrapText="1"/>
    </xf>
    <xf numFmtId="165" fontId="20" fillId="17" borderId="21" xfId="0" applyNumberFormat="1" applyFont="1" applyFill="1" applyBorder="1" applyAlignment="1">
      <alignment horizontal="center" vertical="center"/>
    </xf>
    <xf numFmtId="0" fontId="43" fillId="0" borderId="1" xfId="1" applyFont="1" applyAlignment="1">
      <alignment vertical="center" wrapText="1"/>
    </xf>
    <xf numFmtId="0" fontId="41" fillId="0" borderId="1" xfId="1"/>
    <xf numFmtId="0" fontId="5" fillId="22" borderId="1" xfId="1" applyFont="1" applyFill="1" applyBorder="1" applyAlignment="1">
      <alignment vertical="center"/>
    </xf>
    <xf numFmtId="0" fontId="42" fillId="0" borderId="1" xfId="1" applyFont="1"/>
    <xf numFmtId="0" fontId="42" fillId="0" borderId="1" xfId="1" applyFont="1" applyAlignment="1"/>
    <xf numFmtId="0" fontId="42" fillId="0" borderId="1" xfId="1" applyFont="1" applyAlignment="1">
      <alignment horizontal="center"/>
    </xf>
    <xf numFmtId="0" fontId="42" fillId="0" borderId="1" xfId="1" applyFont="1" applyAlignment="1">
      <alignment horizontal="right"/>
    </xf>
    <xf numFmtId="0" fontId="44" fillId="0" borderId="1" xfId="1" applyFont="1" applyAlignment="1"/>
    <xf numFmtId="0" fontId="44" fillId="0" borderId="42" xfId="1" applyFont="1" applyBorder="1" applyAlignment="1">
      <alignment horizontal="center"/>
    </xf>
    <xf numFmtId="0" fontId="44" fillId="0" borderId="43" xfId="1" applyFont="1" applyBorder="1" applyAlignment="1">
      <alignment horizontal="center"/>
    </xf>
    <xf numFmtId="0" fontId="44" fillId="0" borderId="44" xfId="1" applyFont="1" applyBorder="1" applyAlignment="1">
      <alignment horizontal="center"/>
    </xf>
    <xf numFmtId="0" fontId="44" fillId="0" borderId="45" xfId="1" applyFont="1" applyBorder="1" applyAlignment="1">
      <alignment horizontal="center"/>
    </xf>
    <xf numFmtId="0" fontId="44" fillId="0" borderId="46" xfId="1" applyFont="1" applyBorder="1" applyAlignment="1">
      <alignment horizontal="center"/>
    </xf>
    <xf numFmtId="0" fontId="44" fillId="0" borderId="47" xfId="1" applyFont="1" applyBorder="1" applyAlignment="1">
      <alignment horizontal="center"/>
    </xf>
    <xf numFmtId="0" fontId="42" fillId="0" borderId="48" xfId="1" applyFont="1" applyBorder="1"/>
    <xf numFmtId="0" fontId="42" fillId="0" borderId="49" xfId="1" applyFont="1" applyBorder="1"/>
    <xf numFmtId="0" fontId="42" fillId="0" borderId="50" xfId="1" applyFont="1" applyBorder="1"/>
    <xf numFmtId="0" fontId="44" fillId="0" borderId="49" xfId="1" applyFont="1" applyBorder="1" applyAlignment="1">
      <alignment horizontal="center"/>
    </xf>
    <xf numFmtId="0" fontId="44" fillId="0" borderId="50" xfId="1" applyFont="1" applyBorder="1" applyAlignment="1">
      <alignment horizontal="center"/>
    </xf>
    <xf numFmtId="0" fontId="44" fillId="0" borderId="48" xfId="1" applyFont="1" applyBorder="1" applyAlignment="1">
      <alignment horizontal="center"/>
    </xf>
    <xf numFmtId="0" fontId="44" fillId="0" borderId="1" xfId="1" applyFont="1" applyBorder="1" applyAlignment="1">
      <alignment horizontal="center"/>
    </xf>
    <xf numFmtId="0" fontId="42" fillId="0" borderId="1" xfId="1" applyFont="1" applyBorder="1"/>
    <xf numFmtId="0" fontId="45" fillId="0" borderId="1" xfId="1" applyFont="1"/>
    <xf numFmtId="0" fontId="46" fillId="0" borderId="1" xfId="1" applyFont="1" applyBorder="1"/>
    <xf numFmtId="0" fontId="25" fillId="0" borderId="1" xfId="1" applyFont="1"/>
    <xf numFmtId="0" fontId="46" fillId="0" borderId="1" xfId="1" applyFont="1"/>
    <xf numFmtId="0" fontId="25" fillId="0" borderId="1" xfId="1" applyFont="1" applyAlignment="1">
      <alignment horizontal="center"/>
    </xf>
    <xf numFmtId="1" fontId="25" fillId="0" borderId="1" xfId="1" applyNumberFormat="1" applyFont="1" applyAlignment="1">
      <alignment horizontal="center"/>
    </xf>
    <xf numFmtId="2" fontId="25" fillId="0" borderId="1" xfId="1" applyNumberFormat="1" applyFont="1" applyAlignment="1">
      <alignment horizontal="center"/>
    </xf>
    <xf numFmtId="0" fontId="43" fillId="0" borderId="1" xfId="1" applyFont="1" applyAlignment="1">
      <alignment horizontal="center"/>
    </xf>
    <xf numFmtId="0" fontId="43" fillId="0" borderId="1" xfId="1" applyFont="1"/>
    <xf numFmtId="0" fontId="47" fillId="0" borderId="1" xfId="1" applyFont="1" applyAlignment="1">
      <alignment horizontal="center"/>
    </xf>
    <xf numFmtId="3" fontId="25" fillId="0" borderId="1" xfId="3" applyNumberFormat="1" applyFont="1" applyFill="1" applyAlignment="1">
      <alignment horizontal="left" vertical="center"/>
    </xf>
    <xf numFmtId="0" fontId="48" fillId="0" borderId="1" xfId="1" applyFont="1"/>
    <xf numFmtId="165" fontId="25" fillId="0" borderId="1" xfId="1" applyNumberFormat="1" applyFont="1" applyAlignment="1">
      <alignment horizontal="center"/>
    </xf>
    <xf numFmtId="0" fontId="4" fillId="0" borderId="1" xfId="1" applyFont="1"/>
    <xf numFmtId="0" fontId="49" fillId="0" borderId="1" xfId="1" applyFont="1"/>
    <xf numFmtId="0" fontId="5" fillId="22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" fillId="0" borderId="0" xfId="0" applyFont="1" applyFill="1"/>
    <xf numFmtId="2" fontId="3" fillId="0" borderId="2" xfId="0" applyNumberFormat="1" applyFont="1" applyFill="1" applyBorder="1" applyAlignment="1">
      <alignment vertical="center"/>
    </xf>
    <xf numFmtId="10" fontId="3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0" fontId="19" fillId="0" borderId="1" xfId="4" applyFont="1" applyAlignment="1">
      <alignment horizontal="centerContinuous" vertical="center"/>
    </xf>
    <xf numFmtId="0" fontId="1" fillId="0" borderId="1" xfId="4"/>
    <xf numFmtId="0" fontId="51" fillId="0" borderId="1" xfId="4" applyFont="1" applyAlignment="1">
      <alignment horizontal="centerContinuous" vertical="center"/>
    </xf>
    <xf numFmtId="0" fontId="20" fillId="0" borderId="1" xfId="4" applyFont="1"/>
    <xf numFmtId="0" fontId="52" fillId="0" borderId="62" xfId="4" applyFont="1" applyFill="1" applyBorder="1" applyAlignment="1">
      <alignment horizontal="center" vertical="center" wrapText="1"/>
    </xf>
    <xf numFmtId="0" fontId="52" fillId="0" borderId="64" xfId="4" applyFont="1" applyFill="1" applyBorder="1" applyAlignment="1">
      <alignment horizontal="center" vertical="center" wrapText="1"/>
    </xf>
    <xf numFmtId="0" fontId="52" fillId="0" borderId="65" xfId="4" applyFont="1" applyFill="1" applyBorder="1" applyAlignment="1">
      <alignment horizontal="center" vertical="center" wrapText="1"/>
    </xf>
    <xf numFmtId="0" fontId="13" fillId="24" borderId="67" xfId="4" applyFont="1" applyFill="1" applyBorder="1" applyAlignment="1">
      <alignment vertical="center"/>
    </xf>
    <xf numFmtId="0" fontId="51" fillId="24" borderId="65" xfId="4" applyFont="1" applyFill="1" applyBorder="1" applyAlignment="1">
      <alignment vertical="center"/>
    </xf>
    <xf numFmtId="0" fontId="52" fillId="24" borderId="62" xfId="4" applyFont="1" applyFill="1" applyBorder="1" applyAlignment="1">
      <alignment horizontal="center" vertical="center" wrapText="1"/>
    </xf>
    <xf numFmtId="0" fontId="52" fillId="24" borderId="64" xfId="4" applyFont="1" applyFill="1" applyBorder="1" applyAlignment="1">
      <alignment horizontal="center" vertical="center" wrapText="1"/>
    </xf>
    <xf numFmtId="0" fontId="52" fillId="24" borderId="68" xfId="4" applyFont="1" applyFill="1" applyBorder="1" applyAlignment="1">
      <alignment horizontal="center" vertical="center" wrapText="1"/>
    </xf>
    <xf numFmtId="0" fontId="52" fillId="24" borderId="63" xfId="4" applyFont="1" applyFill="1" applyBorder="1" applyAlignment="1">
      <alignment horizontal="center" vertical="center" wrapText="1"/>
    </xf>
    <xf numFmtId="0" fontId="1" fillId="24" borderId="64" xfId="4" applyFill="1" applyBorder="1" applyAlignment="1">
      <alignment horizontal="center" vertical="center"/>
    </xf>
    <xf numFmtId="0" fontId="54" fillId="25" borderId="69" xfId="4" applyFont="1" applyFill="1" applyBorder="1" applyAlignment="1">
      <alignment horizontal="center" vertical="center"/>
    </xf>
    <xf numFmtId="0" fontId="55" fillId="25" borderId="70" xfId="4" applyFont="1" applyFill="1" applyBorder="1" applyAlignment="1">
      <alignment horizontal="center" vertical="center"/>
    </xf>
    <xf numFmtId="0" fontId="55" fillId="25" borderId="69" xfId="4" applyFont="1" applyFill="1" applyBorder="1" applyAlignment="1">
      <alignment horizontal="center" vertical="center"/>
    </xf>
    <xf numFmtId="0" fontId="55" fillId="25" borderId="71" xfId="4" applyFont="1" applyFill="1" applyBorder="1" applyAlignment="1">
      <alignment horizontal="center" vertical="center"/>
    </xf>
    <xf numFmtId="0" fontId="1" fillId="0" borderId="72" xfId="4" applyBorder="1"/>
    <xf numFmtId="0" fontId="56" fillId="0" borderId="74" xfId="4" applyFont="1" applyFill="1" applyBorder="1" applyAlignment="1">
      <alignment horizontal="center" vertical="center"/>
    </xf>
    <xf numFmtId="0" fontId="16" fillId="26" borderId="49" xfId="4" applyFont="1" applyFill="1" applyBorder="1" applyAlignment="1">
      <alignment horizontal="center" vertical="center"/>
    </xf>
    <xf numFmtId="0" fontId="16" fillId="26" borderId="48" xfId="4" applyFont="1" applyFill="1" applyBorder="1" applyAlignment="1">
      <alignment horizontal="center" vertical="center"/>
    </xf>
    <xf numFmtId="0" fontId="16" fillId="26" borderId="74" xfId="4" applyFont="1" applyFill="1" applyBorder="1" applyAlignment="1">
      <alignment horizontal="center" vertical="center"/>
    </xf>
    <xf numFmtId="0" fontId="1" fillId="0" borderId="75" xfId="4" applyBorder="1"/>
    <xf numFmtId="0" fontId="57" fillId="25" borderId="70" xfId="4" applyFont="1" applyFill="1" applyBorder="1" applyAlignment="1">
      <alignment horizontal="center" vertical="center"/>
    </xf>
    <xf numFmtId="0" fontId="57" fillId="25" borderId="69" xfId="4" applyFont="1" applyFill="1" applyBorder="1" applyAlignment="1">
      <alignment horizontal="center" vertical="center"/>
    </xf>
    <xf numFmtId="0" fontId="57" fillId="25" borderId="71" xfId="4" applyFont="1" applyFill="1" applyBorder="1" applyAlignment="1">
      <alignment horizontal="center" vertical="center"/>
    </xf>
    <xf numFmtId="0" fontId="1" fillId="0" borderId="75" xfId="4" applyBorder="1" applyAlignment="1">
      <alignment wrapText="1"/>
    </xf>
    <xf numFmtId="0" fontId="16" fillId="0" borderId="48" xfId="4" applyFont="1" applyFill="1" applyBorder="1" applyAlignment="1">
      <alignment horizontal="center" vertical="center"/>
    </xf>
    <xf numFmtId="0" fontId="55" fillId="28" borderId="69" xfId="4" applyFont="1" applyFill="1" applyBorder="1" applyAlignment="1">
      <alignment horizontal="center" vertical="center"/>
    </xf>
    <xf numFmtId="0" fontId="55" fillId="28" borderId="49" xfId="4" applyFont="1" applyFill="1" applyBorder="1" applyAlignment="1">
      <alignment horizontal="center" vertical="center"/>
    </xf>
    <xf numFmtId="0" fontId="55" fillId="28" borderId="48" xfId="4" applyFont="1" applyFill="1" applyBorder="1" applyAlignment="1">
      <alignment horizontal="center" vertical="center"/>
    </xf>
    <xf numFmtId="0" fontId="55" fillId="28" borderId="74" xfId="4" applyFont="1" applyFill="1" applyBorder="1" applyAlignment="1">
      <alignment horizontal="center" vertical="center"/>
    </xf>
    <xf numFmtId="0" fontId="40" fillId="0" borderId="75" xfId="4" applyFont="1" applyBorder="1" applyAlignment="1">
      <alignment wrapText="1"/>
    </xf>
    <xf numFmtId="0" fontId="40" fillId="0" borderId="1" xfId="4" applyFont="1"/>
    <xf numFmtId="0" fontId="58" fillId="27" borderId="74" xfId="4" applyFont="1" applyFill="1" applyBorder="1" applyAlignment="1">
      <alignment horizontal="center" vertical="center"/>
    </xf>
    <xf numFmtId="0" fontId="59" fillId="27" borderId="49" xfId="4" applyFont="1" applyFill="1" applyBorder="1" applyAlignment="1">
      <alignment horizontal="center" vertical="center"/>
    </xf>
    <xf numFmtId="0" fontId="59" fillId="27" borderId="48" xfId="4" applyFont="1" applyFill="1" applyBorder="1" applyAlignment="1">
      <alignment horizontal="center" vertical="center"/>
    </xf>
    <xf numFmtId="0" fontId="59" fillId="27" borderId="74" xfId="4" applyFont="1" applyFill="1" applyBorder="1" applyAlignment="1">
      <alignment horizontal="center" vertical="center"/>
    </xf>
    <xf numFmtId="0" fontId="40" fillId="0" borderId="75" xfId="4" applyFont="1" applyBorder="1"/>
    <xf numFmtId="0" fontId="58" fillId="27" borderId="78" xfId="4" applyFont="1" applyFill="1" applyBorder="1" applyAlignment="1">
      <alignment horizontal="center" vertical="center"/>
    </xf>
    <xf numFmtId="0" fontId="19" fillId="30" borderId="79" xfId="4" applyFont="1" applyFill="1" applyBorder="1" applyAlignment="1">
      <alignment horizontal="center" vertical="center"/>
    </xf>
    <xf numFmtId="0" fontId="60" fillId="30" borderId="80" xfId="4" applyFont="1" applyFill="1" applyBorder="1" applyAlignment="1">
      <alignment horizontal="center" vertical="center"/>
    </xf>
    <xf numFmtId="0" fontId="60" fillId="30" borderId="41" xfId="4" applyFont="1" applyFill="1" applyBorder="1" applyAlignment="1">
      <alignment horizontal="center" vertical="center"/>
    </xf>
    <xf numFmtId="0" fontId="60" fillId="30" borderId="81" xfId="4" applyFont="1" applyFill="1" applyBorder="1" applyAlignment="1">
      <alignment horizontal="center" vertical="center"/>
    </xf>
    <xf numFmtId="0" fontId="61" fillId="29" borderId="39" xfId="4" applyFont="1" applyFill="1" applyBorder="1" applyAlignment="1">
      <alignment horizontal="left" vertical="center"/>
    </xf>
    <xf numFmtId="0" fontId="19" fillId="31" borderId="83" xfId="4" applyFont="1" applyFill="1" applyBorder="1" applyAlignment="1">
      <alignment horizontal="center" vertical="center"/>
    </xf>
    <xf numFmtId="0" fontId="18" fillId="29" borderId="80" xfId="4" applyFont="1" applyFill="1" applyBorder="1" applyAlignment="1">
      <alignment horizontal="center" vertical="center"/>
    </xf>
    <xf numFmtId="0" fontId="18" fillId="29" borderId="41" xfId="4" applyFont="1" applyFill="1" applyBorder="1" applyAlignment="1">
      <alignment horizontal="center" vertical="center"/>
    </xf>
    <xf numFmtId="0" fontId="18" fillId="29" borderId="81" xfId="4" applyFont="1" applyFill="1" applyBorder="1" applyAlignment="1">
      <alignment horizontal="center" vertical="center"/>
    </xf>
    <xf numFmtId="0" fontId="13" fillId="24" borderId="36" xfId="4" applyFont="1" applyFill="1" applyBorder="1" applyAlignment="1">
      <alignment vertical="center"/>
    </xf>
    <xf numFmtId="0" fontId="51" fillId="24" borderId="37" xfId="4" applyFont="1" applyFill="1" applyBorder="1" applyAlignment="1">
      <alignment vertical="center"/>
    </xf>
    <xf numFmtId="0" fontId="52" fillId="24" borderId="80" xfId="4" applyFont="1" applyFill="1" applyBorder="1" applyAlignment="1">
      <alignment horizontal="center" vertical="center" wrapText="1"/>
    </xf>
    <xf numFmtId="0" fontId="52" fillId="24" borderId="38" xfId="4" applyFont="1" applyFill="1" applyBorder="1" applyAlignment="1">
      <alignment horizontal="center" vertical="center" wrapText="1"/>
    </xf>
    <xf numFmtId="0" fontId="52" fillId="24" borderId="41" xfId="4" applyFont="1" applyFill="1" applyBorder="1" applyAlignment="1">
      <alignment horizontal="center" vertical="center" wrapText="1"/>
    </xf>
    <xf numFmtId="0" fontId="52" fillId="24" borderId="81" xfId="4" applyFont="1" applyFill="1" applyBorder="1" applyAlignment="1">
      <alignment horizontal="center" vertical="center" wrapText="1"/>
    </xf>
    <xf numFmtId="0" fontId="1" fillId="24" borderId="38" xfId="4" applyFill="1" applyBorder="1" applyAlignment="1">
      <alignment horizontal="center" vertical="center"/>
    </xf>
    <xf numFmtId="0" fontId="18" fillId="29" borderId="51" xfId="4" applyFont="1" applyFill="1" applyBorder="1" applyAlignment="1">
      <alignment horizontal="center" vertical="center"/>
    </xf>
    <xf numFmtId="0" fontId="18" fillId="29" borderId="84" xfId="4" applyFont="1" applyFill="1" applyBorder="1" applyAlignment="1">
      <alignment horizontal="center" vertical="center"/>
    </xf>
    <xf numFmtId="0" fontId="18" fillId="29" borderId="52" xfId="4" applyFont="1" applyFill="1" applyBorder="1" applyAlignment="1">
      <alignment horizontal="center" vertical="center"/>
    </xf>
    <xf numFmtId="0" fontId="51" fillId="33" borderId="43" xfId="4" applyFont="1" applyFill="1" applyBorder="1" applyAlignment="1">
      <alignment horizontal="center" vertical="center"/>
    </xf>
    <xf numFmtId="0" fontId="62" fillId="33" borderId="45" xfId="4" applyFont="1" applyFill="1" applyBorder="1" applyAlignment="1">
      <alignment horizontal="center" vertical="center"/>
    </xf>
    <xf numFmtId="0" fontId="62" fillId="33" borderId="44" xfId="4" applyFont="1" applyFill="1" applyBorder="1" applyAlignment="1">
      <alignment horizontal="center" vertical="center"/>
    </xf>
    <xf numFmtId="0" fontId="62" fillId="33" borderId="79" xfId="4" applyFont="1" applyFill="1" applyBorder="1" applyAlignment="1">
      <alignment horizontal="center" vertical="center"/>
    </xf>
    <xf numFmtId="0" fontId="51" fillId="33" borderId="59" xfId="4" applyFont="1" applyFill="1" applyBorder="1" applyAlignment="1">
      <alignment horizontal="center" vertical="center"/>
    </xf>
    <xf numFmtId="0" fontId="51" fillId="32" borderId="89" xfId="4" applyFont="1" applyFill="1" applyBorder="1" applyAlignment="1">
      <alignment horizontal="center" vertical="center"/>
    </xf>
    <xf numFmtId="0" fontId="51" fillId="32" borderId="90" xfId="4" applyFont="1" applyFill="1" applyBorder="1" applyAlignment="1">
      <alignment horizontal="center" vertical="center"/>
    </xf>
    <xf numFmtId="0" fontId="51" fillId="32" borderId="91" xfId="4" applyFont="1" applyFill="1" applyBorder="1" applyAlignment="1">
      <alignment horizontal="center" vertical="center"/>
    </xf>
    <xf numFmtId="0" fontId="51" fillId="32" borderId="83" xfId="4" applyFont="1" applyFill="1" applyBorder="1" applyAlignment="1">
      <alignment horizontal="center" vertical="center"/>
    </xf>
    <xf numFmtId="0" fontId="51" fillId="32" borderId="66" xfId="4" applyFont="1" applyFill="1" applyBorder="1" applyAlignment="1">
      <alignment horizontal="center" vertical="center"/>
    </xf>
    <xf numFmtId="0" fontId="51" fillId="32" borderId="56" xfId="4" applyFont="1" applyFill="1" applyBorder="1" applyAlignment="1">
      <alignment horizontal="center" vertical="center"/>
    </xf>
    <xf numFmtId="0" fontId="51" fillId="32" borderId="94" xfId="4" applyFont="1" applyFill="1" applyBorder="1" applyAlignment="1">
      <alignment horizontal="center" vertical="center"/>
    </xf>
    <xf numFmtId="0" fontId="19" fillId="34" borderId="87" xfId="4" applyFont="1" applyFill="1" applyBorder="1" applyAlignment="1">
      <alignment horizontal="center" vertical="center"/>
    </xf>
    <xf numFmtId="0" fontId="60" fillId="34" borderId="45" xfId="4" applyFont="1" applyFill="1" applyBorder="1" applyAlignment="1">
      <alignment horizontal="center" vertical="center"/>
    </xf>
    <xf numFmtId="0" fontId="60" fillId="34" borderId="44" xfId="4" applyFont="1" applyFill="1" applyBorder="1" applyAlignment="1">
      <alignment horizontal="center" vertical="center"/>
    </xf>
    <xf numFmtId="0" fontId="19" fillId="34" borderId="43" xfId="4" applyFont="1" applyFill="1" applyBorder="1" applyAlignment="1">
      <alignment horizontal="center" vertical="center"/>
    </xf>
    <xf numFmtId="0" fontId="19" fillId="34" borderId="95" xfId="4" applyFont="1" applyFill="1" applyBorder="1" applyAlignment="1">
      <alignment horizontal="center" vertical="center"/>
    </xf>
    <xf numFmtId="0" fontId="19" fillId="34" borderId="90" xfId="4" applyFont="1" applyFill="1" applyBorder="1" applyAlignment="1">
      <alignment horizontal="center" vertical="center"/>
    </xf>
    <xf numFmtId="0" fontId="19" fillId="34" borderId="91" xfId="4" applyFont="1" applyFill="1" applyBorder="1" applyAlignment="1">
      <alignment horizontal="center" vertical="center"/>
    </xf>
    <xf numFmtId="0" fontId="19" fillId="34" borderId="89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1" fillId="0" borderId="1" xfId="4" applyFill="1"/>
    <xf numFmtId="0" fontId="50" fillId="0" borderId="1" xfId="4" applyFont="1" applyFill="1" applyBorder="1" applyAlignment="1">
      <alignment vertical="center" textRotation="90"/>
    </xf>
    <xf numFmtId="0" fontId="19" fillId="0" borderId="1" xfId="4" applyFont="1" applyBorder="1"/>
    <xf numFmtId="0" fontId="1" fillId="0" borderId="50" xfId="4" applyBorder="1" applyAlignment="1">
      <alignment vertical="center"/>
    </xf>
    <xf numFmtId="0" fontId="56" fillId="0" borderId="50" xfId="4" applyFont="1" applyFill="1" applyBorder="1" applyAlignment="1">
      <alignment horizontal="center" vertical="center"/>
    </xf>
    <xf numFmtId="0" fontId="1" fillId="0" borderId="50" xfId="4" applyBorder="1"/>
    <xf numFmtId="0" fontId="1" fillId="0" borderId="50" xfId="4" applyBorder="1" applyAlignment="1">
      <alignment horizontal="center" vertical="center"/>
    </xf>
    <xf numFmtId="0" fontId="1" fillId="0" borderId="50" xfId="4" applyBorder="1" applyAlignment="1">
      <alignment wrapText="1"/>
    </xf>
    <xf numFmtId="0" fontId="16" fillId="0" borderId="50" xfId="4" applyFont="1" applyBorder="1" applyAlignment="1">
      <alignment vertical="center"/>
    </xf>
    <xf numFmtId="0" fontId="50" fillId="20" borderId="80" xfId="4" applyFont="1" applyFill="1" applyBorder="1" applyAlignment="1">
      <alignment vertical="center" textRotation="90"/>
    </xf>
    <xf numFmtId="0" fontId="59" fillId="20" borderId="82" xfId="4" applyFont="1" applyFill="1" applyBorder="1" applyAlignment="1">
      <alignment horizontal="center" vertical="center"/>
    </xf>
    <xf numFmtId="0" fontId="1" fillId="20" borderId="82" xfId="4" applyFill="1" applyBorder="1"/>
    <xf numFmtId="0" fontId="1" fillId="20" borderId="82" xfId="4" applyFill="1" applyBorder="1" applyAlignment="1">
      <alignment horizontal="center" vertical="center"/>
    </xf>
    <xf numFmtId="0" fontId="59" fillId="20" borderId="64" xfId="4" applyFont="1" applyFill="1" applyBorder="1" applyAlignment="1">
      <alignment horizontal="center" vertical="center"/>
    </xf>
    <xf numFmtId="0" fontId="1" fillId="0" borderId="1" xfId="4" applyBorder="1"/>
    <xf numFmtId="0" fontId="56" fillId="0" borderId="1" xfId="4" applyFont="1" applyFill="1" applyBorder="1"/>
    <xf numFmtId="0" fontId="56" fillId="0" borderId="1" xfId="4" applyFont="1" applyFill="1"/>
    <xf numFmtId="0" fontId="63" fillId="0" borderId="1" xfId="1" applyFont="1"/>
    <xf numFmtId="0" fontId="64" fillId="0" borderId="0" xfId="0" applyFont="1" applyAlignment="1">
      <alignment vertical="top"/>
    </xf>
    <xf numFmtId="0" fontId="42" fillId="0" borderId="1" xfId="1" applyFont="1" applyAlignment="1">
      <alignment horizontal="left"/>
    </xf>
    <xf numFmtId="2" fontId="65" fillId="0" borderId="0" xfId="0" applyNumberFormat="1" applyFont="1" applyAlignment="1">
      <alignment horizontal="center"/>
    </xf>
    <xf numFmtId="0" fontId="65" fillId="0" borderId="0" xfId="0" applyFont="1" applyAlignment="1">
      <alignment horizontal="center"/>
    </xf>
    <xf numFmtId="0" fontId="65" fillId="0" borderId="0" xfId="0" applyFont="1" applyAlignment="1">
      <alignment vertical="top"/>
    </xf>
    <xf numFmtId="0" fontId="70" fillId="0" borderId="0" xfId="0" applyFont="1"/>
    <xf numFmtId="0" fontId="70" fillId="0" borderId="0" xfId="0" applyFont="1" applyAlignment="1">
      <alignment vertical="top"/>
    </xf>
    <xf numFmtId="0" fontId="70" fillId="0" borderId="0" xfId="0" applyFont="1" applyAlignment="1">
      <alignment horizontal="center"/>
    </xf>
    <xf numFmtId="0" fontId="70" fillId="0" borderId="0" xfId="0" applyFont="1" applyAlignment="1">
      <alignment vertical="center"/>
    </xf>
    <xf numFmtId="0" fontId="71" fillId="22" borderId="1" xfId="0" applyFont="1" applyFill="1" applyBorder="1" applyAlignment="1">
      <alignment vertical="center"/>
    </xf>
    <xf numFmtId="0" fontId="71" fillId="22" borderId="1" xfId="0" applyFont="1" applyFill="1" applyBorder="1" applyAlignment="1">
      <alignment vertical="center" textRotation="90" wrapText="1"/>
    </xf>
    <xf numFmtId="0" fontId="71" fillId="22" borderId="1" xfId="0" applyFont="1" applyFill="1" applyBorder="1" applyAlignment="1">
      <alignment vertical="center" wrapText="1"/>
    </xf>
    <xf numFmtId="0" fontId="75" fillId="0" borderId="1" xfId="4" applyFont="1"/>
    <xf numFmtId="0" fontId="73" fillId="0" borderId="1" xfId="4" applyFont="1" applyAlignment="1">
      <alignment horizontal="centerContinuous" vertical="center"/>
    </xf>
    <xf numFmtId="0" fontId="68" fillId="0" borderId="1" xfId="1" applyFont="1" applyAlignment="1"/>
    <xf numFmtId="0" fontId="76" fillId="0" borderId="1" xfId="0" applyFont="1" applyFill="1" applyBorder="1" applyAlignment="1">
      <alignment horizontal="left" vertical="center" wrapText="1"/>
    </xf>
    <xf numFmtId="0" fontId="42" fillId="0" borderId="1" xfId="1" applyFont="1" applyAlignment="1">
      <alignment horizontal="left"/>
    </xf>
    <xf numFmtId="0" fontId="44" fillId="0" borderId="1" xfId="1" applyFont="1" applyAlignment="1">
      <alignment horizontal="center"/>
    </xf>
    <xf numFmtId="0" fontId="49" fillId="0" borderId="1" xfId="1" applyFont="1" applyAlignment="1">
      <alignment vertical="center" wrapText="1"/>
    </xf>
    <xf numFmtId="0" fontId="46" fillId="0" borderId="1" xfId="1" applyFont="1" applyAlignment="1"/>
    <xf numFmtId="0" fontId="25" fillId="22" borderId="1" xfId="1" applyFont="1" applyFill="1" applyBorder="1" applyAlignment="1">
      <alignment vertical="center"/>
    </xf>
    <xf numFmtId="0" fontId="9" fillId="22" borderId="1" xfId="1" applyFont="1" applyFill="1" applyBorder="1" applyAlignment="1">
      <alignment vertical="center"/>
    </xf>
    <xf numFmtId="0" fontId="69" fillId="0" borderId="1" xfId="1" applyFont="1" applyAlignment="1">
      <alignment horizontal="left"/>
    </xf>
    <xf numFmtId="1" fontId="5" fillId="4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2" fontId="8" fillId="0" borderId="9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14" fontId="5" fillId="5" borderId="1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17" borderId="8" xfId="0" applyFont="1" applyFill="1" applyBorder="1"/>
    <xf numFmtId="0" fontId="5" fillId="17" borderId="15" xfId="0" applyFont="1" applyFill="1" applyBorder="1" applyAlignment="1">
      <alignment horizontal="center" vertical="center" wrapText="1"/>
    </xf>
    <xf numFmtId="0" fontId="5" fillId="18" borderId="15" xfId="0" applyFont="1" applyFill="1" applyBorder="1" applyAlignment="1">
      <alignment horizontal="center" vertical="center" wrapText="1"/>
    </xf>
    <xf numFmtId="0" fontId="5" fillId="21" borderId="15" xfId="0" applyFont="1" applyFill="1" applyBorder="1" applyAlignment="1">
      <alignment horizontal="center" vertical="center" wrapText="1"/>
    </xf>
    <xf numFmtId="0" fontId="6" fillId="20" borderId="8" xfId="0" applyFont="1" applyFill="1" applyBorder="1"/>
    <xf numFmtId="0" fontId="5" fillId="19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19" borderId="23" xfId="0" applyFont="1" applyFill="1" applyBorder="1" applyAlignment="1">
      <alignment horizontal="center" vertical="center" wrapText="1"/>
    </xf>
    <xf numFmtId="0" fontId="5" fillId="19" borderId="24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left" vertical="center" wrapText="1"/>
    </xf>
    <xf numFmtId="0" fontId="67" fillId="0" borderId="0" xfId="0" applyFont="1" applyAlignment="1">
      <alignment horizontal="left" vertical="top" wrapText="1"/>
    </xf>
    <xf numFmtId="0" fontId="69" fillId="0" borderId="1" xfId="1" applyFont="1" applyAlignment="1">
      <alignment horizontal="left" vertical="center" wrapText="1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left" vertical="top"/>
    </xf>
    <xf numFmtId="0" fontId="3" fillId="16" borderId="15" xfId="0" applyFont="1" applyFill="1" applyBorder="1" applyAlignment="1">
      <alignment horizontal="center" vertical="center"/>
    </xf>
    <xf numFmtId="0" fontId="32" fillId="16" borderId="12" xfId="0" applyFont="1" applyFill="1" applyBorder="1" applyAlignment="1">
      <alignment horizontal="center" vertical="center" textRotation="90" wrapText="1"/>
    </xf>
    <xf numFmtId="0" fontId="6" fillId="0" borderId="19" xfId="0" applyFont="1" applyBorder="1"/>
    <xf numFmtId="0" fontId="6" fillId="0" borderId="29" xfId="0" applyFont="1" applyBorder="1"/>
    <xf numFmtId="165" fontId="7" fillId="16" borderId="12" xfId="0" applyNumberFormat="1" applyFont="1" applyFill="1" applyBorder="1" applyAlignment="1">
      <alignment horizontal="center" vertical="center" wrapText="1"/>
    </xf>
    <xf numFmtId="0" fontId="6" fillId="0" borderId="25" xfId="0" applyFont="1" applyBorder="1"/>
    <xf numFmtId="0" fontId="7" fillId="16" borderId="12" xfId="0" applyFont="1" applyFill="1" applyBorder="1" applyAlignment="1">
      <alignment horizontal="center" vertical="center" wrapText="1"/>
    </xf>
    <xf numFmtId="1" fontId="7" fillId="16" borderId="12" xfId="0" applyNumberFormat="1" applyFont="1" applyFill="1" applyBorder="1" applyAlignment="1">
      <alignment horizontal="center" vertical="center" wrapText="1"/>
    </xf>
    <xf numFmtId="1" fontId="7" fillId="16" borderId="15" xfId="0" applyNumberFormat="1" applyFont="1" applyFill="1" applyBorder="1" applyAlignment="1">
      <alignment horizontal="center" vertical="center" wrapText="1"/>
    </xf>
    <xf numFmtId="16" fontId="7" fillId="16" borderId="12" xfId="0" applyNumberFormat="1" applyFont="1" applyFill="1" applyBorder="1" applyAlignment="1">
      <alignment horizontal="center" vertical="center" textRotation="90" wrapText="1"/>
    </xf>
    <xf numFmtId="16" fontId="7" fillId="16" borderId="12" xfId="0" applyNumberFormat="1" applyFont="1" applyFill="1" applyBorder="1" applyAlignment="1">
      <alignment horizontal="center" vertical="center" textRotation="90"/>
    </xf>
    <xf numFmtId="0" fontId="68" fillId="0" borderId="1" xfId="1" applyFont="1" applyAlignment="1">
      <alignment horizontal="left" vertical="center" wrapText="1"/>
    </xf>
    <xf numFmtId="0" fontId="68" fillId="0" borderId="1" xfId="1" applyFont="1" applyAlignment="1">
      <alignment horizontal="left"/>
    </xf>
    <xf numFmtId="0" fontId="31" fillId="0" borderId="17" xfId="0" applyFont="1" applyBorder="1" applyAlignment="1">
      <alignment horizontal="center" vertical="center"/>
    </xf>
    <xf numFmtId="0" fontId="7" fillId="16" borderId="12" xfId="0" applyFont="1" applyFill="1" applyBorder="1" applyAlignment="1">
      <alignment horizontal="center" vertical="center" textRotation="90" wrapText="1"/>
    </xf>
    <xf numFmtId="0" fontId="42" fillId="0" borderId="1" xfId="1" applyFont="1" applyAlignment="1">
      <alignment horizontal="left"/>
    </xf>
    <xf numFmtId="0" fontId="46" fillId="0" borderId="1" xfId="1" applyFont="1" applyAlignment="1">
      <alignment horizontal="left" vertical="center" wrapText="1"/>
    </xf>
    <xf numFmtId="0" fontId="46" fillId="0" borderId="1" xfId="1" applyFont="1" applyAlignment="1">
      <alignment horizontal="left" vertical="top" wrapText="1"/>
    </xf>
    <xf numFmtId="0" fontId="46" fillId="0" borderId="1" xfId="1" applyFont="1" applyAlignment="1">
      <alignment horizontal="left"/>
    </xf>
    <xf numFmtId="0" fontId="77" fillId="0" borderId="1" xfId="1" applyFont="1" applyAlignment="1">
      <alignment horizontal="center"/>
    </xf>
    <xf numFmtId="0" fontId="44" fillId="0" borderId="36" xfId="1" applyFont="1" applyBorder="1" applyAlignment="1">
      <alignment horizontal="center" vertical="center" wrapText="1"/>
    </xf>
    <xf numFmtId="0" fontId="44" fillId="0" borderId="37" xfId="1" applyFont="1" applyBorder="1" applyAlignment="1">
      <alignment horizontal="center" vertical="center" wrapText="1"/>
    </xf>
    <xf numFmtId="0" fontId="44" fillId="0" borderId="38" xfId="1" applyFont="1" applyBorder="1" applyAlignment="1">
      <alignment horizontal="center" vertical="center" wrapText="1"/>
    </xf>
    <xf numFmtId="0" fontId="44" fillId="0" borderId="39" xfId="1" applyFont="1" applyBorder="1" applyAlignment="1">
      <alignment horizontal="left" vertical="center"/>
    </xf>
    <xf numFmtId="0" fontId="44" fillId="0" borderId="40" xfId="1" applyFont="1" applyBorder="1" applyAlignment="1">
      <alignment horizontal="left" vertical="center"/>
    </xf>
    <xf numFmtId="0" fontId="44" fillId="0" borderId="41" xfId="1" applyFont="1" applyBorder="1" applyAlignment="1">
      <alignment horizontal="left" vertical="center"/>
    </xf>
    <xf numFmtId="0" fontId="9" fillId="0" borderId="1" xfId="1" applyFont="1" applyAlignment="1">
      <alignment horizontal="center"/>
    </xf>
    <xf numFmtId="0" fontId="25" fillId="0" borderId="1" xfId="1" applyFont="1" applyAlignment="1">
      <alignment horizontal="center"/>
    </xf>
    <xf numFmtId="0" fontId="25" fillId="0" borderId="1" xfId="1" applyFont="1" applyAlignment="1">
      <alignment horizontal="left" vertical="top" wrapText="1"/>
    </xf>
    <xf numFmtId="0" fontId="17" fillId="23" borderId="44" xfId="4" applyFont="1" applyFill="1" applyBorder="1" applyAlignment="1">
      <alignment horizontal="center" vertical="center"/>
    </xf>
    <xf numFmtId="0" fontId="17" fillId="23" borderId="61" xfId="4" applyFont="1" applyFill="1" applyBorder="1" applyAlignment="1">
      <alignment horizontal="center" vertical="center"/>
    </xf>
    <xf numFmtId="0" fontId="1" fillId="23" borderId="66" xfId="4" applyFill="1" applyBorder="1" applyAlignment="1">
      <alignment horizontal="center" vertical="center"/>
    </xf>
    <xf numFmtId="0" fontId="51" fillId="0" borderId="58" xfId="4" applyFont="1" applyFill="1" applyBorder="1" applyAlignment="1">
      <alignment horizontal="center" vertical="center"/>
    </xf>
    <xf numFmtId="0" fontId="51" fillId="0" borderId="59" xfId="4" applyFont="1" applyFill="1" applyBorder="1" applyAlignment="1">
      <alignment horizontal="center" vertical="center"/>
    </xf>
    <xf numFmtId="0" fontId="53" fillId="0" borderId="76" xfId="4" applyFont="1" applyFill="1" applyBorder="1" applyAlignment="1">
      <alignment horizontal="center" vertical="center" wrapText="1"/>
    </xf>
    <xf numFmtId="0" fontId="53" fillId="0" borderId="73" xfId="4" applyFont="1" applyFill="1" applyBorder="1" applyAlignment="1">
      <alignment horizontal="center" vertical="center" wrapText="1"/>
    </xf>
    <xf numFmtId="0" fontId="51" fillId="0" borderId="51" xfId="4" applyFont="1" applyFill="1" applyBorder="1" applyAlignment="1">
      <alignment horizontal="center" vertical="center"/>
    </xf>
    <xf numFmtId="0" fontId="51" fillId="0" borderId="56" xfId="4" applyFont="1" applyFill="1" applyBorder="1" applyAlignment="1">
      <alignment horizontal="center" vertical="center"/>
    </xf>
    <xf numFmtId="0" fontId="51" fillId="0" borderId="62" xfId="4" applyFont="1" applyFill="1" applyBorder="1" applyAlignment="1">
      <alignment horizontal="center" vertical="center"/>
    </xf>
    <xf numFmtId="0" fontId="51" fillId="0" borderId="52" xfId="4" applyFont="1" applyFill="1" applyBorder="1" applyAlignment="1">
      <alignment horizontal="center" vertical="center" wrapText="1"/>
    </xf>
    <xf numFmtId="0" fontId="51" fillId="0" borderId="57" xfId="4" applyFont="1" applyFill="1" applyBorder="1" applyAlignment="1">
      <alignment horizontal="center" vertical="center" wrapText="1"/>
    </xf>
    <xf numFmtId="0" fontId="51" fillId="0" borderId="63" xfId="4" applyFont="1" applyFill="1" applyBorder="1" applyAlignment="1">
      <alignment horizontal="center" vertical="center" wrapText="1"/>
    </xf>
    <xf numFmtId="0" fontId="52" fillId="0" borderId="53" xfId="4" applyFont="1" applyFill="1" applyBorder="1" applyAlignment="1">
      <alignment horizontal="center" vertical="center" wrapText="1"/>
    </xf>
    <xf numFmtId="0" fontId="52" fillId="0" borderId="57" xfId="4" applyFont="1" applyFill="1" applyBorder="1" applyAlignment="1">
      <alignment horizontal="center" vertical="center" wrapText="1"/>
    </xf>
    <xf numFmtId="0" fontId="52" fillId="0" borderId="63" xfId="4" applyFont="1" applyFill="1" applyBorder="1" applyAlignment="1">
      <alignment horizontal="center" vertical="center" wrapText="1"/>
    </xf>
    <xf numFmtId="0" fontId="51" fillId="0" borderId="52" xfId="4" applyFont="1" applyFill="1" applyBorder="1" applyAlignment="1">
      <alignment horizontal="center" vertical="center"/>
    </xf>
    <xf numFmtId="0" fontId="51" fillId="0" borderId="54" xfId="4" applyFont="1" applyFill="1" applyBorder="1" applyAlignment="1">
      <alignment horizontal="center" vertical="center"/>
    </xf>
    <xf numFmtId="0" fontId="51" fillId="0" borderId="55" xfId="4" applyFont="1" applyFill="1" applyBorder="1" applyAlignment="1">
      <alignment horizontal="center" vertical="center"/>
    </xf>
    <xf numFmtId="0" fontId="51" fillId="0" borderId="60" xfId="4" applyFont="1" applyFill="1" applyBorder="1" applyAlignment="1">
      <alignment horizontal="center" vertical="center"/>
    </xf>
    <xf numFmtId="0" fontId="53" fillId="0" borderId="53" xfId="4" applyFont="1" applyFill="1" applyBorder="1" applyAlignment="1">
      <alignment horizontal="center" vertical="center" wrapText="1"/>
    </xf>
    <xf numFmtId="0" fontId="58" fillId="27" borderId="76" xfId="4" applyFont="1" applyFill="1" applyBorder="1" applyAlignment="1">
      <alignment horizontal="center" vertical="center"/>
    </xf>
    <xf numFmtId="0" fontId="58" fillId="27" borderId="73" xfId="4" applyFont="1" applyFill="1" applyBorder="1" applyAlignment="1">
      <alignment horizontal="center" vertical="center"/>
    </xf>
    <xf numFmtId="0" fontId="58" fillId="27" borderId="77" xfId="4" applyFont="1" applyFill="1" applyBorder="1" applyAlignment="1">
      <alignment horizontal="center" vertical="center"/>
    </xf>
    <xf numFmtId="0" fontId="18" fillId="29" borderId="53" xfId="4" applyFont="1" applyFill="1" applyBorder="1" applyAlignment="1">
      <alignment horizontal="center" vertical="center"/>
    </xf>
    <xf numFmtId="0" fontId="18" fillId="29" borderId="82" xfId="4" applyFont="1" applyFill="1" applyBorder="1" applyAlignment="1">
      <alignment horizontal="center" vertical="center"/>
    </xf>
    <xf numFmtId="0" fontId="72" fillId="0" borderId="1" xfId="4" applyFont="1" applyAlignment="1">
      <alignment horizontal="left" vertical="top" wrapText="1"/>
    </xf>
    <xf numFmtId="0" fontId="74" fillId="0" borderId="1" xfId="4" applyFont="1" applyFill="1" applyBorder="1" applyAlignment="1">
      <alignment horizontal="left" vertical="center"/>
    </xf>
    <xf numFmtId="0" fontId="72" fillId="0" borderId="1" xfId="4" applyFont="1" applyBorder="1" applyAlignment="1">
      <alignment horizontal="left" vertical="top" wrapText="1"/>
    </xf>
    <xf numFmtId="0" fontId="19" fillId="35" borderId="96" xfId="4" applyFont="1" applyFill="1" applyBorder="1" applyAlignment="1">
      <alignment horizontal="center" vertical="center"/>
    </xf>
    <xf numFmtId="0" fontId="19" fillId="35" borderId="1" xfId="4" applyFont="1" applyFill="1" applyBorder="1" applyAlignment="1">
      <alignment horizontal="center" vertical="center"/>
    </xf>
    <xf numFmtId="0" fontId="19" fillId="35" borderId="65" xfId="4" applyFont="1" applyFill="1" applyBorder="1" applyAlignment="1">
      <alignment horizontal="center" vertical="center"/>
    </xf>
    <xf numFmtId="0" fontId="18" fillId="29" borderId="77" xfId="4" applyFont="1" applyFill="1" applyBorder="1" applyAlignment="1">
      <alignment horizontal="center" vertical="center"/>
    </xf>
    <xf numFmtId="0" fontId="51" fillId="32" borderId="85" xfId="4" applyFont="1" applyFill="1" applyBorder="1" applyAlignment="1">
      <alignment horizontal="center" vertical="center"/>
    </xf>
    <xf numFmtId="0" fontId="51" fillId="32" borderId="86" xfId="4" applyFont="1" applyFill="1" applyBorder="1" applyAlignment="1">
      <alignment horizontal="center" vertical="center"/>
    </xf>
    <xf numFmtId="0" fontId="51" fillId="32" borderId="87" xfId="4" applyFont="1" applyFill="1" applyBorder="1" applyAlignment="1">
      <alignment horizontal="center" vertical="center"/>
    </xf>
    <xf numFmtId="0" fontId="51" fillId="32" borderId="88" xfId="4" applyFont="1" applyFill="1" applyBorder="1" applyAlignment="1">
      <alignment horizontal="center" vertical="center"/>
    </xf>
    <xf numFmtId="0" fontId="51" fillId="32" borderId="92" xfId="4" applyFont="1" applyFill="1" applyBorder="1" applyAlignment="1">
      <alignment horizontal="center" vertical="center"/>
    </xf>
    <xf numFmtId="0" fontId="51" fillId="32" borderId="93" xfId="4" applyFont="1" applyFill="1" applyBorder="1" applyAlignment="1">
      <alignment horizontal="center" vertical="center"/>
    </xf>
    <xf numFmtId="0" fontId="51" fillId="32" borderId="67" xfId="4" applyFont="1" applyFill="1" applyBorder="1" applyAlignment="1">
      <alignment horizontal="center" vertical="center"/>
    </xf>
    <xf numFmtId="0" fontId="51" fillId="32" borderId="64" xfId="4" applyFont="1" applyFill="1" applyBorder="1" applyAlignment="1">
      <alignment horizontal="center" vertical="center"/>
    </xf>
    <xf numFmtId="0" fontId="19" fillId="34" borderId="85" xfId="4" applyFont="1" applyFill="1" applyBorder="1" applyAlignment="1">
      <alignment horizontal="center" vertical="center"/>
    </xf>
    <xf numFmtId="0" fontId="19" fillId="34" borderId="86" xfId="4" applyFont="1" applyFill="1" applyBorder="1" applyAlignment="1">
      <alignment horizontal="center" vertical="center"/>
    </xf>
    <xf numFmtId="0" fontId="19" fillId="34" borderId="67" xfId="4" applyFont="1" applyFill="1" applyBorder="1" applyAlignment="1">
      <alignment horizontal="center" vertical="center"/>
    </xf>
    <xf numFmtId="0" fontId="19" fillId="34" borderId="64" xfId="4" applyFont="1" applyFill="1" applyBorder="1" applyAlignment="1">
      <alignment horizontal="center" vertical="center"/>
    </xf>
    <xf numFmtId="0" fontId="50" fillId="0" borderId="57" xfId="4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4"/>
    <cellStyle name="Обычный_Свод смет 4 кв. 2009" xfId="3"/>
    <cellStyle name="Финансовый 2" xfId="2"/>
  </cellStyles>
  <dxfs count="5"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634999</xdr:colOff>
      <xdr:row>1</xdr:row>
      <xdr:rowOff>95251</xdr:rowOff>
    </xdr:from>
    <xdr:to>
      <xdr:col>52</xdr:col>
      <xdr:colOff>253999</xdr:colOff>
      <xdr:row>3</xdr:row>
      <xdr:rowOff>163286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3620749" y="571501"/>
          <a:ext cx="3730625" cy="10522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244928</xdr:colOff>
      <xdr:row>0</xdr:row>
      <xdr:rowOff>54430</xdr:rowOff>
    </xdr:from>
    <xdr:to>
      <xdr:col>24</xdr:col>
      <xdr:colOff>340179</xdr:colOff>
      <xdr:row>2</xdr:row>
      <xdr:rowOff>122465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8873107" y="54430"/>
          <a:ext cx="2462893" cy="77560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22</xdr:row>
      <xdr:rowOff>122464</xdr:rowOff>
    </xdr:from>
    <xdr:to>
      <xdr:col>22</xdr:col>
      <xdr:colOff>498422</xdr:colOff>
      <xdr:row>38</xdr:row>
      <xdr:rowOff>151560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132" y="5265964"/>
          <a:ext cx="5999790" cy="3621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244928</xdr:colOff>
      <xdr:row>3</xdr:row>
      <xdr:rowOff>54430</xdr:rowOff>
    </xdr:from>
    <xdr:to>
      <xdr:col>23</xdr:col>
      <xdr:colOff>544283</xdr:colOff>
      <xdr:row>5</xdr:row>
      <xdr:rowOff>122465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2189278" y="654505"/>
          <a:ext cx="1299480" cy="4680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533060</xdr:colOff>
      <xdr:row>3</xdr:row>
      <xdr:rowOff>113961</xdr:rowOff>
    </xdr:from>
    <xdr:to>
      <xdr:col>23</xdr:col>
      <xdr:colOff>408893</xdr:colOff>
      <xdr:row>7</xdr:row>
      <xdr:rowOff>39121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258210" y="714036"/>
          <a:ext cx="2161833" cy="72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ctr" upright="1"/>
        <a:lstStyle/>
        <a:p>
          <a:pPr algn="ctr"/>
          <a:r>
            <a:rPr lang="ru-RU" sz="1200" b="1" i="1" cap="all">
              <a:solidFill>
                <a:schemeClr val="bg1">
                  <a:lumMod val="65000"/>
                </a:schemeClr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Заполняется подрядчиком</a:t>
          </a:r>
          <a:endParaRPr lang="ru-RU" sz="1200" b="1" i="1">
            <a:solidFill>
              <a:schemeClr val="bg1">
                <a:lumMod val="65000"/>
              </a:schemeClr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18</xdr:col>
      <xdr:colOff>66675</xdr:colOff>
      <xdr:row>37</xdr:row>
      <xdr:rowOff>180975</xdr:rowOff>
    </xdr:from>
    <xdr:to>
      <xdr:col>18</xdr:col>
      <xdr:colOff>542925</xdr:colOff>
      <xdr:row>38</xdr:row>
      <xdr:rowOff>28575</xdr:rowOff>
    </xdr:to>
    <xdr:sp macro="" textlink="">
      <xdr:nvSpPr>
        <xdr:cNvPr id="5" name="TextBox 4"/>
        <xdr:cNvSpPr txBox="1"/>
      </xdr:nvSpPr>
      <xdr:spPr>
        <a:xfrm>
          <a:off x="10182225" y="8315325"/>
          <a:ext cx="476250" cy="133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  <xdr:twoCellAnchor editAs="oneCell">
    <xdr:from>
      <xdr:col>0</xdr:col>
      <xdr:colOff>114300</xdr:colOff>
      <xdr:row>22</xdr:row>
      <xdr:rowOff>149679</xdr:rowOff>
    </xdr:from>
    <xdr:to>
      <xdr:col>9</xdr:col>
      <xdr:colOff>154962</xdr:colOff>
      <xdr:row>38</xdr:row>
      <xdr:rowOff>151560</xdr:rowOff>
    </xdr:to>
    <xdr:pic>
      <xdr:nvPicPr>
        <xdr:cNvPr id="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293179"/>
          <a:ext cx="5986983" cy="359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36"/>
  <sheetViews>
    <sheetView tabSelected="1" view="pageBreakPreview" zoomScale="60" zoomScaleNormal="70" workbookViewId="0">
      <pane xSplit="12" ySplit="6" topLeftCell="CN19" activePane="bottomRight" state="frozen"/>
      <selection pane="topRight" activeCell="M1" sqref="M1"/>
      <selection pane="bottomLeft" activeCell="A5" sqref="A5"/>
      <selection pane="bottomRight" activeCell="CV4" sqref="CV4"/>
    </sheetView>
  </sheetViews>
  <sheetFormatPr defaultColWidth="12.5703125" defaultRowHeight="15" customHeight="1" outlineLevelCol="2"/>
  <cols>
    <col min="1" max="1" width="4.42578125" hidden="1" customWidth="1" outlineLevel="1"/>
    <col min="2" max="2" width="4.42578125" customWidth="1" collapsed="1"/>
    <col min="3" max="3" width="53.7109375" customWidth="1"/>
    <col min="4" max="4" width="8.28515625" customWidth="1"/>
    <col min="5" max="5" width="5.140625" customWidth="1"/>
    <col min="6" max="6" width="15.5703125" customWidth="1"/>
    <col min="7" max="7" width="11.42578125" customWidth="1"/>
    <col min="8" max="8" width="17.7109375" customWidth="1" outlineLevel="1"/>
    <col min="9" max="9" width="10.5703125" customWidth="1"/>
    <col min="10" max="10" width="11.140625" customWidth="1"/>
    <col min="11" max="11" width="11.7109375" customWidth="1"/>
    <col min="12" max="13" width="13.42578125" customWidth="1"/>
    <col min="14" max="33" width="6.42578125" hidden="1" customWidth="1" outlineLevel="1"/>
    <col min="34" max="34" width="18.42578125" customWidth="1" collapsed="1"/>
    <col min="35" max="35" width="9.7109375" customWidth="1" outlineLevel="2"/>
    <col min="36" max="36" width="9.7109375" customWidth="1"/>
    <col min="37" max="38" width="9.7109375" customWidth="1" outlineLevel="1"/>
    <col min="39" max="39" width="12.85546875" customWidth="1"/>
    <col min="40" max="51" width="6.42578125" hidden="1" customWidth="1" outlineLevel="1"/>
    <col min="52" max="52" width="9.7109375" customWidth="1" collapsed="1"/>
    <col min="53" max="53" width="9.7109375" customWidth="1" outlineLevel="2"/>
    <col min="54" max="54" width="9.7109375" customWidth="1"/>
    <col min="55" max="56" width="9.7109375" customWidth="1" outlineLevel="1"/>
    <col min="57" max="57" width="9.7109375" customWidth="1"/>
    <col min="58" max="69" width="7.140625" hidden="1" customWidth="1" outlineLevel="1"/>
    <col min="70" max="70" width="9.7109375" customWidth="1" collapsed="1"/>
    <col min="71" max="71" width="9.7109375" customWidth="1" outlineLevel="2"/>
    <col min="72" max="72" width="9.7109375" customWidth="1"/>
    <col min="73" max="74" width="9.7109375" customWidth="1" outlineLevel="1"/>
    <col min="75" max="75" width="9.7109375" customWidth="1"/>
    <col min="76" max="91" width="6.5703125" hidden="1" customWidth="1" outlineLevel="1"/>
    <col min="92" max="92" width="9.7109375" customWidth="1" collapsed="1"/>
    <col min="93" max="93" width="9.7109375" customWidth="1" outlineLevel="2"/>
    <col min="94" max="94" width="9.7109375" customWidth="1" outlineLevel="1"/>
    <col min="95" max="96" width="9.7109375" customWidth="1" outlineLevel="2"/>
    <col min="97" max="97" width="11.28515625" customWidth="1" outlineLevel="1"/>
    <col min="98" max="98" width="10.42578125" customWidth="1"/>
    <col min="99" max="99" width="11.28515625" customWidth="1" outlineLevel="1"/>
    <col min="100" max="100" width="12.7109375" customWidth="1"/>
    <col min="101" max="107" width="11.140625" customWidth="1" outlineLevel="2"/>
    <col min="108" max="108" width="11.140625" customWidth="1"/>
    <col min="109" max="109" width="14.140625" customWidth="1"/>
    <col min="110" max="110" width="13.42578125" customWidth="1" outlineLevel="1"/>
    <col min="111" max="111" width="15.7109375" customWidth="1"/>
    <col min="112" max="113" width="33.42578125" customWidth="1"/>
    <col min="114" max="114" width="13.28515625" customWidth="1"/>
  </cols>
  <sheetData>
    <row r="1" spans="1:114" ht="37.5" customHeight="1"/>
    <row r="2" spans="1:114" s="167" customFormat="1" ht="42" customHeight="1">
      <c r="A2" s="362" t="s">
        <v>194</v>
      </c>
      <c r="B2" s="362"/>
      <c r="C2" s="362"/>
      <c r="D2" s="362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114" s="167" customFormat="1" ht="34.5" customHeight="1">
      <c r="A3" s="336" t="s">
        <v>192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168"/>
      <c r="N3" s="168"/>
      <c r="O3" s="168"/>
      <c r="P3" s="169"/>
      <c r="Q3" s="169"/>
      <c r="R3" s="169"/>
      <c r="S3" s="169"/>
      <c r="T3" s="169"/>
      <c r="U3" s="169"/>
      <c r="V3" s="169"/>
      <c r="W3" s="169"/>
      <c r="X3" s="169"/>
    </row>
    <row r="4" spans="1:114" s="167" customFormat="1" ht="44.25" customHeight="1">
      <c r="A4" s="336" t="s">
        <v>206</v>
      </c>
      <c r="B4" s="336"/>
      <c r="C4" s="336"/>
      <c r="D4" s="336"/>
      <c r="E4" s="336"/>
      <c r="F4" s="336"/>
      <c r="G4" s="336"/>
      <c r="H4" s="336"/>
      <c r="I4" s="336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</row>
    <row r="5" spans="1:114" ht="42" customHeight="1">
      <c r="A5" s="319"/>
      <c r="B5" s="319"/>
      <c r="C5" s="320"/>
      <c r="D5" s="321"/>
      <c r="E5" s="3"/>
      <c r="F5" s="3"/>
      <c r="G5" s="3"/>
      <c r="H5" s="3"/>
      <c r="I5" s="3"/>
      <c r="J5" s="3"/>
      <c r="K5" s="3"/>
      <c r="L5" s="3"/>
      <c r="M5" s="3"/>
      <c r="N5" s="204"/>
      <c r="O5" s="204"/>
      <c r="P5" s="204"/>
      <c r="Q5" s="204"/>
      <c r="R5" s="204"/>
      <c r="S5" s="204"/>
      <c r="T5" s="204"/>
      <c r="U5" s="204"/>
      <c r="V5" s="205"/>
      <c r="W5" s="205"/>
      <c r="X5" s="205"/>
      <c r="Y5" s="205"/>
      <c r="Z5" s="204"/>
      <c r="AA5" s="204"/>
      <c r="AB5" s="204"/>
      <c r="AC5" s="204"/>
      <c r="AD5" s="204"/>
      <c r="AE5" s="204"/>
      <c r="AF5" s="204"/>
      <c r="AG5" s="204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5"/>
      <c r="CL5" s="205"/>
      <c r="CM5" s="205"/>
      <c r="CN5" s="205"/>
      <c r="CO5" s="205"/>
      <c r="CP5" s="205"/>
      <c r="CQ5" s="205"/>
      <c r="CR5" s="205"/>
      <c r="CS5" s="205"/>
      <c r="CT5" s="205"/>
      <c r="CU5" s="205"/>
      <c r="CV5" s="205"/>
      <c r="CW5" s="205"/>
      <c r="CX5" s="205"/>
      <c r="CY5" s="205"/>
      <c r="CZ5" s="205"/>
      <c r="DA5" s="205"/>
      <c r="DB5" s="205"/>
      <c r="DC5" s="205"/>
      <c r="DD5" s="205"/>
      <c r="DE5" s="205"/>
      <c r="DF5" s="205"/>
      <c r="DG5" s="205"/>
      <c r="DH5" s="205"/>
      <c r="DI5" s="205"/>
    </row>
    <row r="6" spans="1:114" s="1" customFormat="1" ht="31.5" customHeight="1">
      <c r="A6" s="322"/>
      <c r="B6" s="323" t="s">
        <v>149</v>
      </c>
      <c r="C6" s="324"/>
      <c r="D6" s="325"/>
      <c r="E6" s="203"/>
      <c r="F6" s="203"/>
      <c r="G6" s="203"/>
      <c r="H6" s="203"/>
      <c r="I6" s="203"/>
      <c r="J6" s="203"/>
      <c r="K6" s="203"/>
      <c r="L6" s="203"/>
      <c r="M6" s="203"/>
      <c r="N6" s="206"/>
      <c r="O6" s="206"/>
      <c r="P6" s="206"/>
      <c r="Q6" s="206"/>
      <c r="R6" s="206"/>
      <c r="S6" s="206"/>
      <c r="T6" s="206"/>
      <c r="U6" s="206"/>
      <c r="V6" s="206"/>
      <c r="W6" s="207"/>
      <c r="X6" s="208"/>
      <c r="Y6" s="209"/>
      <c r="Z6" s="208"/>
      <c r="AA6" s="209"/>
      <c r="AB6" s="208"/>
      <c r="AC6" s="209"/>
      <c r="AD6" s="210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</row>
    <row r="7" spans="1:114" ht="52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4"/>
      <c r="AQ7" s="204"/>
      <c r="AR7" s="204"/>
      <c r="AS7" s="204"/>
      <c r="AT7" s="204"/>
      <c r="AU7" s="204"/>
      <c r="AV7" s="204"/>
      <c r="AW7" s="204"/>
      <c r="AX7" s="204"/>
      <c r="AY7" s="204"/>
      <c r="AZ7" s="204"/>
      <c r="BA7" s="204"/>
      <c r="BB7" s="204"/>
      <c r="BC7" s="204"/>
      <c r="BD7" s="204"/>
      <c r="BE7" s="204"/>
      <c r="BF7" s="204"/>
      <c r="BG7" s="204"/>
      <c r="BH7" s="204"/>
      <c r="BI7" s="204"/>
      <c r="BJ7" s="204"/>
      <c r="BK7" s="204"/>
      <c r="BL7" s="204"/>
      <c r="BM7" s="204"/>
      <c r="BN7" s="204"/>
      <c r="BO7" s="204"/>
      <c r="BP7" s="204"/>
      <c r="BQ7" s="204"/>
      <c r="BR7" s="204"/>
      <c r="BS7" s="204"/>
      <c r="BT7" s="204"/>
      <c r="BU7" s="204"/>
      <c r="BV7" s="204"/>
      <c r="BW7" s="204"/>
      <c r="BX7" s="204"/>
      <c r="BY7" s="204"/>
      <c r="BZ7" s="204"/>
      <c r="CA7" s="204"/>
      <c r="CB7" s="204"/>
      <c r="CC7" s="204"/>
      <c r="CD7" s="204"/>
      <c r="CE7" s="204"/>
      <c r="CF7" s="204"/>
      <c r="CG7" s="204"/>
      <c r="CH7" s="204"/>
      <c r="CI7" s="204"/>
      <c r="CJ7" s="204"/>
      <c r="CK7" s="204"/>
      <c r="CL7" s="204"/>
      <c r="CM7" s="204"/>
      <c r="CN7" s="204"/>
      <c r="CO7" s="204"/>
      <c r="CP7" s="204"/>
      <c r="CQ7" s="204"/>
      <c r="CR7" s="204"/>
      <c r="CS7" s="204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3"/>
      <c r="DH7" s="214"/>
      <c r="DI7" s="214"/>
      <c r="DJ7" s="1"/>
    </row>
    <row r="8" spans="1:114" ht="24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7" t="s">
        <v>0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345" t="s">
        <v>183</v>
      </c>
      <c r="AI8" s="346"/>
      <c r="AJ8" s="346"/>
      <c r="AK8" s="346"/>
      <c r="AL8" s="346"/>
      <c r="AM8" s="346"/>
      <c r="AN8" s="346"/>
      <c r="AO8" s="346"/>
      <c r="AP8" s="346"/>
      <c r="AQ8" s="346"/>
      <c r="AR8" s="346"/>
      <c r="AS8" s="346"/>
      <c r="AT8" s="346"/>
      <c r="AU8" s="346"/>
      <c r="AV8" s="346"/>
      <c r="AW8" s="346"/>
      <c r="AX8" s="346"/>
      <c r="AY8" s="346"/>
      <c r="AZ8" s="346"/>
      <c r="BA8" s="346"/>
      <c r="BB8" s="346"/>
      <c r="BC8" s="346"/>
      <c r="BD8" s="346"/>
      <c r="BE8" s="346"/>
      <c r="BF8" s="346"/>
      <c r="BG8" s="346"/>
      <c r="BH8" s="346"/>
      <c r="BI8" s="346"/>
      <c r="BJ8" s="346"/>
      <c r="BK8" s="346"/>
      <c r="BL8" s="346"/>
      <c r="BM8" s="346"/>
      <c r="BN8" s="346"/>
      <c r="BO8" s="346"/>
      <c r="BP8" s="346"/>
      <c r="BQ8" s="346"/>
      <c r="BR8" s="346"/>
      <c r="BS8" s="346"/>
      <c r="BT8" s="346"/>
      <c r="BU8" s="346"/>
      <c r="BV8" s="346"/>
      <c r="BW8" s="346"/>
      <c r="BX8" s="346"/>
      <c r="BY8" s="346"/>
      <c r="BZ8" s="346"/>
      <c r="CA8" s="346"/>
      <c r="CB8" s="346"/>
      <c r="CC8" s="346"/>
      <c r="CD8" s="346"/>
      <c r="CE8" s="346"/>
      <c r="CF8" s="346"/>
      <c r="CG8" s="346"/>
      <c r="CH8" s="346"/>
      <c r="CI8" s="346"/>
      <c r="CJ8" s="346"/>
      <c r="CK8" s="346"/>
      <c r="CL8" s="346"/>
      <c r="CM8" s="346"/>
      <c r="CN8" s="346"/>
      <c r="CO8" s="346"/>
      <c r="CP8" s="346"/>
      <c r="CQ8" s="346"/>
      <c r="CR8" s="346"/>
      <c r="CS8" s="347"/>
      <c r="CT8" s="344" t="s">
        <v>1</v>
      </c>
      <c r="CU8" s="338"/>
      <c r="CV8" s="339"/>
      <c r="CW8" s="343" t="s">
        <v>184</v>
      </c>
      <c r="CX8" s="338"/>
      <c r="CY8" s="338"/>
      <c r="CZ8" s="338"/>
      <c r="DA8" s="338"/>
      <c r="DB8" s="338"/>
      <c r="DC8" s="339"/>
      <c r="DD8" s="9"/>
      <c r="DE8" s="337" t="s">
        <v>2</v>
      </c>
      <c r="DF8" s="338"/>
      <c r="DG8" s="339"/>
      <c r="DH8" s="9"/>
      <c r="DI8" s="9"/>
      <c r="DJ8" s="1"/>
    </row>
    <row r="9" spans="1:114" ht="46.5" customHeight="1">
      <c r="A9" s="10"/>
      <c r="B9" s="10"/>
      <c r="C9" s="10"/>
      <c r="D9" s="10"/>
      <c r="E9" s="10"/>
      <c r="F9" s="10"/>
      <c r="G9" s="10"/>
      <c r="H9" s="10"/>
      <c r="I9" s="10"/>
      <c r="J9" s="11"/>
      <c r="K9" s="11"/>
      <c r="L9" s="12"/>
      <c r="M9" s="12"/>
      <c r="N9" s="349">
        <v>1</v>
      </c>
      <c r="O9" s="347"/>
      <c r="P9" s="349">
        <v>3</v>
      </c>
      <c r="Q9" s="350"/>
      <c r="R9" s="349">
        <v>4</v>
      </c>
      <c r="S9" s="350"/>
      <c r="T9" s="349">
        <v>5</v>
      </c>
      <c r="U9" s="350"/>
      <c r="V9" s="352">
        <v>6</v>
      </c>
      <c r="W9" s="350"/>
      <c r="X9" s="353">
        <v>7</v>
      </c>
      <c r="Y9" s="354"/>
      <c r="Z9" s="355">
        <v>8</v>
      </c>
      <c r="AA9" s="354"/>
      <c r="AB9" s="358">
        <v>9</v>
      </c>
      <c r="AC9" s="359"/>
      <c r="AD9" s="356">
        <v>10</v>
      </c>
      <c r="AE9" s="357"/>
      <c r="AF9" s="356">
        <v>11</v>
      </c>
      <c r="AG9" s="357"/>
      <c r="AH9" s="348" t="s">
        <v>3</v>
      </c>
      <c r="AI9" s="346"/>
      <c r="AJ9" s="346"/>
      <c r="AK9" s="346"/>
      <c r="AL9" s="346"/>
      <c r="AM9" s="347"/>
      <c r="AN9" s="349">
        <v>10</v>
      </c>
      <c r="AO9" s="350"/>
      <c r="AP9" s="349">
        <v>11</v>
      </c>
      <c r="AQ9" s="350"/>
      <c r="AR9" s="351">
        <v>12</v>
      </c>
      <c r="AS9" s="350"/>
      <c r="AT9" s="349">
        <v>13</v>
      </c>
      <c r="AU9" s="350"/>
      <c r="AV9" s="353">
        <v>14</v>
      </c>
      <c r="AW9" s="354"/>
      <c r="AX9" s="353">
        <v>15</v>
      </c>
      <c r="AY9" s="354"/>
      <c r="AZ9" s="348" t="s">
        <v>4</v>
      </c>
      <c r="BA9" s="346"/>
      <c r="BB9" s="346"/>
      <c r="BC9" s="346"/>
      <c r="BD9" s="346"/>
      <c r="BE9" s="347"/>
      <c r="BF9" s="349">
        <v>17</v>
      </c>
      <c r="BG9" s="350"/>
      <c r="BH9" s="349">
        <v>18</v>
      </c>
      <c r="BI9" s="350"/>
      <c r="BJ9" s="349">
        <v>19</v>
      </c>
      <c r="BK9" s="350"/>
      <c r="BL9" s="349">
        <v>20</v>
      </c>
      <c r="BM9" s="350"/>
      <c r="BN9" s="352">
        <v>21</v>
      </c>
      <c r="BO9" s="350"/>
      <c r="BP9" s="352">
        <v>22</v>
      </c>
      <c r="BQ9" s="350"/>
      <c r="BR9" s="348" t="s">
        <v>5</v>
      </c>
      <c r="BS9" s="346"/>
      <c r="BT9" s="346"/>
      <c r="BU9" s="346"/>
      <c r="BV9" s="346"/>
      <c r="BW9" s="347"/>
      <c r="BX9" s="349">
        <v>24</v>
      </c>
      <c r="BY9" s="350"/>
      <c r="BZ9" s="349">
        <v>25</v>
      </c>
      <c r="CA9" s="350"/>
      <c r="CB9" s="349">
        <v>26</v>
      </c>
      <c r="CC9" s="350"/>
      <c r="CD9" s="349">
        <v>27</v>
      </c>
      <c r="CE9" s="350"/>
      <c r="CF9" s="349">
        <v>28</v>
      </c>
      <c r="CG9" s="350"/>
      <c r="CH9" s="349">
        <v>29</v>
      </c>
      <c r="CI9" s="350"/>
      <c r="CJ9" s="349">
        <v>30</v>
      </c>
      <c r="CK9" s="350"/>
      <c r="CL9" s="349">
        <v>30</v>
      </c>
      <c r="CM9" s="347"/>
      <c r="CN9" s="348" t="s">
        <v>6</v>
      </c>
      <c r="CO9" s="346"/>
      <c r="CP9" s="346"/>
      <c r="CQ9" s="346"/>
      <c r="CR9" s="346"/>
      <c r="CS9" s="347"/>
      <c r="CT9" s="340"/>
      <c r="CU9" s="341"/>
      <c r="CV9" s="342"/>
      <c r="CW9" s="340"/>
      <c r="CX9" s="341"/>
      <c r="CY9" s="341"/>
      <c r="CZ9" s="341"/>
      <c r="DA9" s="341"/>
      <c r="DB9" s="341"/>
      <c r="DC9" s="342"/>
      <c r="DD9" s="13"/>
      <c r="DE9" s="340"/>
      <c r="DF9" s="341"/>
      <c r="DG9" s="342"/>
      <c r="DH9" s="13"/>
      <c r="DI9" s="13"/>
      <c r="DJ9" s="1"/>
    </row>
    <row r="10" spans="1:114" ht="76.5" customHeight="1">
      <c r="A10" s="14" t="s">
        <v>7</v>
      </c>
      <c r="B10" s="14" t="s">
        <v>8</v>
      </c>
      <c r="C10" s="14" t="s">
        <v>9</v>
      </c>
      <c r="D10" s="14" t="s">
        <v>10</v>
      </c>
      <c r="E10" s="14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131</v>
      </c>
      <c r="K10" s="14" t="s">
        <v>16</v>
      </c>
      <c r="L10" s="15" t="s">
        <v>17</v>
      </c>
      <c r="M10" s="16" t="s">
        <v>18</v>
      </c>
      <c r="N10" s="17" t="s">
        <v>19</v>
      </c>
      <c r="O10" s="17" t="s">
        <v>20</v>
      </c>
      <c r="P10" s="22" t="s">
        <v>19</v>
      </c>
      <c r="Q10" s="22" t="s">
        <v>20</v>
      </c>
      <c r="R10" s="22" t="s">
        <v>19</v>
      </c>
      <c r="S10" s="22" t="s">
        <v>20</v>
      </c>
      <c r="T10" s="22" t="s">
        <v>19</v>
      </c>
      <c r="U10" s="22" t="s">
        <v>20</v>
      </c>
      <c r="V10" s="156" t="s">
        <v>19</v>
      </c>
      <c r="W10" s="156" t="s">
        <v>20</v>
      </c>
      <c r="X10" s="161" t="s">
        <v>19</v>
      </c>
      <c r="Y10" s="161" t="s">
        <v>20</v>
      </c>
      <c r="Z10" s="158" t="s">
        <v>19</v>
      </c>
      <c r="AA10" s="158" t="s">
        <v>20</v>
      </c>
      <c r="AB10" s="158" t="s">
        <v>19</v>
      </c>
      <c r="AC10" s="158" t="s">
        <v>20</v>
      </c>
      <c r="AD10" s="22" t="s">
        <v>19</v>
      </c>
      <c r="AE10" s="22" t="s">
        <v>20</v>
      </c>
      <c r="AF10" s="22" t="s">
        <v>19</v>
      </c>
      <c r="AG10" s="22" t="s">
        <v>20</v>
      </c>
      <c r="AH10" s="18" t="s">
        <v>19</v>
      </c>
      <c r="AI10" s="19" t="s">
        <v>21</v>
      </c>
      <c r="AJ10" s="20" t="s">
        <v>20</v>
      </c>
      <c r="AK10" s="19" t="s">
        <v>22</v>
      </c>
      <c r="AL10" s="21" t="s">
        <v>23</v>
      </c>
      <c r="AM10" s="20" t="s">
        <v>24</v>
      </c>
      <c r="AN10" s="22" t="s">
        <v>19</v>
      </c>
      <c r="AO10" s="22" t="s">
        <v>20</v>
      </c>
      <c r="AP10" s="22" t="s">
        <v>19</v>
      </c>
      <c r="AQ10" s="22" t="s">
        <v>20</v>
      </c>
      <c r="AR10" s="164" t="s">
        <v>19</v>
      </c>
      <c r="AS10" s="164" t="s">
        <v>20</v>
      </c>
      <c r="AT10" s="22" t="s">
        <v>19</v>
      </c>
      <c r="AU10" s="22" t="s">
        <v>20</v>
      </c>
      <c r="AV10" s="161" t="s">
        <v>19</v>
      </c>
      <c r="AW10" s="161" t="s">
        <v>20</v>
      </c>
      <c r="AX10" s="161" t="s">
        <v>19</v>
      </c>
      <c r="AY10" s="161" t="s">
        <v>20</v>
      </c>
      <c r="AZ10" s="18" t="s">
        <v>19</v>
      </c>
      <c r="BA10" s="19" t="s">
        <v>21</v>
      </c>
      <c r="BB10" s="20" t="s">
        <v>20</v>
      </c>
      <c r="BC10" s="19" t="s">
        <v>22</v>
      </c>
      <c r="BD10" s="21" t="s">
        <v>25</v>
      </c>
      <c r="BE10" s="20" t="s">
        <v>24</v>
      </c>
      <c r="BF10" s="22" t="s">
        <v>19</v>
      </c>
      <c r="BG10" s="22" t="s">
        <v>20</v>
      </c>
      <c r="BH10" s="22" t="s">
        <v>19</v>
      </c>
      <c r="BI10" s="22" t="s">
        <v>20</v>
      </c>
      <c r="BJ10" s="22" t="s">
        <v>19</v>
      </c>
      <c r="BK10" s="22" t="s">
        <v>20</v>
      </c>
      <c r="BL10" s="22" t="s">
        <v>19</v>
      </c>
      <c r="BM10" s="22" t="s">
        <v>20</v>
      </c>
      <c r="BN10" s="156" t="s">
        <v>19</v>
      </c>
      <c r="BO10" s="156" t="s">
        <v>20</v>
      </c>
      <c r="BP10" s="156" t="s">
        <v>19</v>
      </c>
      <c r="BQ10" s="156" t="s">
        <v>20</v>
      </c>
      <c r="BR10" s="18" t="s">
        <v>19</v>
      </c>
      <c r="BS10" s="19" t="s">
        <v>21</v>
      </c>
      <c r="BT10" s="20" t="s">
        <v>20</v>
      </c>
      <c r="BU10" s="19" t="s">
        <v>22</v>
      </c>
      <c r="BV10" s="21" t="s">
        <v>26</v>
      </c>
      <c r="BW10" s="20" t="s">
        <v>24</v>
      </c>
      <c r="BX10" s="22" t="s">
        <v>19</v>
      </c>
      <c r="BY10" s="22" t="s">
        <v>20</v>
      </c>
      <c r="BZ10" s="22" t="s">
        <v>19</v>
      </c>
      <c r="CA10" s="22" t="s">
        <v>20</v>
      </c>
      <c r="CB10" s="22" t="s">
        <v>19</v>
      </c>
      <c r="CC10" s="22" t="s">
        <v>20</v>
      </c>
      <c r="CD10" s="22" t="s">
        <v>19</v>
      </c>
      <c r="CE10" s="22" t="s">
        <v>20</v>
      </c>
      <c r="CF10" s="22" t="s">
        <v>19</v>
      </c>
      <c r="CG10" s="22" t="s">
        <v>20</v>
      </c>
      <c r="CH10" s="22" t="s">
        <v>19</v>
      </c>
      <c r="CI10" s="22" t="s">
        <v>20</v>
      </c>
      <c r="CJ10" s="22" t="s">
        <v>19</v>
      </c>
      <c r="CK10" s="22" t="s">
        <v>20</v>
      </c>
      <c r="CL10" s="17" t="s">
        <v>19</v>
      </c>
      <c r="CM10" s="17" t="s">
        <v>20</v>
      </c>
      <c r="CN10" s="18" t="s">
        <v>19</v>
      </c>
      <c r="CO10" s="19" t="s">
        <v>21</v>
      </c>
      <c r="CP10" s="20" t="s">
        <v>20</v>
      </c>
      <c r="CQ10" s="19" t="s">
        <v>22</v>
      </c>
      <c r="CR10" s="21" t="s">
        <v>27</v>
      </c>
      <c r="CS10" s="20" t="s">
        <v>24</v>
      </c>
      <c r="CT10" s="23" t="s">
        <v>28</v>
      </c>
      <c r="CU10" s="23" t="s">
        <v>29</v>
      </c>
      <c r="CV10" s="24" t="s">
        <v>30</v>
      </c>
      <c r="CW10" s="25" t="s">
        <v>31</v>
      </c>
      <c r="CX10" s="26" t="s">
        <v>21</v>
      </c>
      <c r="CY10" s="25" t="s">
        <v>32</v>
      </c>
      <c r="CZ10" s="26" t="s">
        <v>33</v>
      </c>
      <c r="DA10" s="25" t="s">
        <v>34</v>
      </c>
      <c r="DB10" s="26" t="s">
        <v>35</v>
      </c>
      <c r="DC10" s="26" t="s">
        <v>36</v>
      </c>
      <c r="DD10" s="27" t="s">
        <v>37</v>
      </c>
      <c r="DE10" s="28" t="s">
        <v>28</v>
      </c>
      <c r="DF10" s="28" t="s">
        <v>38</v>
      </c>
      <c r="DG10" s="29" t="s">
        <v>30</v>
      </c>
      <c r="DH10" s="27" t="s">
        <v>39</v>
      </c>
      <c r="DI10" s="27" t="s">
        <v>40</v>
      </c>
      <c r="DJ10" s="1"/>
    </row>
    <row r="11" spans="1:114" ht="20.25">
      <c r="A11" s="30" t="s">
        <v>41</v>
      </c>
      <c r="B11" s="30" t="s">
        <v>42</v>
      </c>
      <c r="C11" s="31"/>
      <c r="D11" s="31" t="s">
        <v>43</v>
      </c>
      <c r="E11" s="32"/>
      <c r="F11" s="32"/>
      <c r="G11" s="32"/>
      <c r="H11" s="33"/>
      <c r="I11" s="34" t="s">
        <v>43</v>
      </c>
      <c r="J11" s="34" t="s">
        <v>43</v>
      </c>
      <c r="K11" s="35" t="s">
        <v>43</v>
      </c>
      <c r="L11" s="35" t="s">
        <v>43</v>
      </c>
      <c r="M11" s="35" t="s">
        <v>43</v>
      </c>
      <c r="N11" s="35" t="s">
        <v>43</v>
      </c>
      <c r="O11" s="35" t="s">
        <v>43</v>
      </c>
      <c r="P11" s="35" t="s">
        <v>43</v>
      </c>
      <c r="Q11" s="35" t="s">
        <v>43</v>
      </c>
      <c r="R11" s="35" t="s">
        <v>43</v>
      </c>
      <c r="S11" s="35" t="s">
        <v>43</v>
      </c>
      <c r="T11" s="35" t="s">
        <v>43</v>
      </c>
      <c r="U11" s="35" t="s">
        <v>43</v>
      </c>
      <c r="V11" s="35" t="s">
        <v>43</v>
      </c>
      <c r="W11" s="35" t="s">
        <v>43</v>
      </c>
      <c r="X11" s="35" t="s">
        <v>43</v>
      </c>
      <c r="Y11" s="35" t="s">
        <v>43</v>
      </c>
      <c r="Z11" s="35" t="s">
        <v>43</v>
      </c>
      <c r="AA11" s="35" t="s">
        <v>43</v>
      </c>
      <c r="AB11" s="35" t="s">
        <v>43</v>
      </c>
      <c r="AC11" s="35" t="s">
        <v>43</v>
      </c>
      <c r="AD11" s="35" t="s">
        <v>43</v>
      </c>
      <c r="AE11" s="35" t="s">
        <v>43</v>
      </c>
      <c r="AF11" s="35" t="s">
        <v>43</v>
      </c>
      <c r="AG11" s="35" t="s">
        <v>43</v>
      </c>
      <c r="AH11" s="35" t="s">
        <v>43</v>
      </c>
      <c r="AI11" s="35" t="s">
        <v>43</v>
      </c>
      <c r="AJ11" s="35" t="s">
        <v>43</v>
      </c>
      <c r="AK11" s="35" t="s">
        <v>43</v>
      </c>
      <c r="AL11" s="35" t="s">
        <v>43</v>
      </c>
      <c r="AM11" s="35" t="s">
        <v>43</v>
      </c>
      <c r="AN11" s="35" t="s">
        <v>43</v>
      </c>
      <c r="AO11" s="35" t="s">
        <v>43</v>
      </c>
      <c r="AP11" s="35" t="s">
        <v>43</v>
      </c>
      <c r="AQ11" s="35" t="s">
        <v>43</v>
      </c>
      <c r="AR11" s="35" t="s">
        <v>43</v>
      </c>
      <c r="AS11" s="35" t="s">
        <v>43</v>
      </c>
      <c r="AT11" s="35" t="s">
        <v>43</v>
      </c>
      <c r="AU11" s="35" t="s">
        <v>43</v>
      </c>
      <c r="AV11" s="35" t="s">
        <v>43</v>
      </c>
      <c r="AW11" s="35" t="s">
        <v>43</v>
      </c>
      <c r="AX11" s="35" t="s">
        <v>43</v>
      </c>
      <c r="AY11" s="35" t="s">
        <v>43</v>
      </c>
      <c r="AZ11" s="35" t="s">
        <v>43</v>
      </c>
      <c r="BA11" s="35" t="s">
        <v>43</v>
      </c>
      <c r="BB11" s="35" t="s">
        <v>43</v>
      </c>
      <c r="BC11" s="35" t="s">
        <v>43</v>
      </c>
      <c r="BD11" s="35" t="s">
        <v>43</v>
      </c>
      <c r="BE11" s="35" t="s">
        <v>43</v>
      </c>
      <c r="BF11" s="35" t="s">
        <v>43</v>
      </c>
      <c r="BG11" s="35" t="s">
        <v>43</v>
      </c>
      <c r="BH11" s="35" t="s">
        <v>43</v>
      </c>
      <c r="BI11" s="35" t="s">
        <v>43</v>
      </c>
      <c r="BJ11" s="35" t="s">
        <v>43</v>
      </c>
      <c r="BK11" s="35" t="s">
        <v>43</v>
      </c>
      <c r="BL11" s="35" t="s">
        <v>43</v>
      </c>
      <c r="BM11" s="35" t="s">
        <v>43</v>
      </c>
      <c r="BN11" s="35" t="s">
        <v>43</v>
      </c>
      <c r="BO11" s="35" t="s">
        <v>43</v>
      </c>
      <c r="BP11" s="35" t="s">
        <v>43</v>
      </c>
      <c r="BQ11" s="35" t="s">
        <v>43</v>
      </c>
      <c r="BR11" s="35" t="s">
        <v>43</v>
      </c>
      <c r="BS11" s="35" t="s">
        <v>43</v>
      </c>
      <c r="BT11" s="35" t="s">
        <v>43</v>
      </c>
      <c r="BU11" s="35" t="s">
        <v>43</v>
      </c>
      <c r="BV11" s="35" t="s">
        <v>43</v>
      </c>
      <c r="BW11" s="35" t="s">
        <v>43</v>
      </c>
      <c r="BX11" s="35" t="s">
        <v>43</v>
      </c>
      <c r="BY11" s="35" t="s">
        <v>43</v>
      </c>
      <c r="BZ11" s="35" t="s">
        <v>43</v>
      </c>
      <c r="CA11" s="35" t="s">
        <v>43</v>
      </c>
      <c r="CB11" s="35" t="s">
        <v>43</v>
      </c>
      <c r="CC11" s="35" t="s">
        <v>43</v>
      </c>
      <c r="CD11" s="35" t="s">
        <v>43</v>
      </c>
      <c r="CE11" s="35" t="s">
        <v>43</v>
      </c>
      <c r="CF11" s="35" t="s">
        <v>43</v>
      </c>
      <c r="CG11" s="35" t="s">
        <v>43</v>
      </c>
      <c r="CH11" s="35" t="s">
        <v>43</v>
      </c>
      <c r="CI11" s="35" t="s">
        <v>43</v>
      </c>
      <c r="CJ11" s="35" t="s">
        <v>43</v>
      </c>
      <c r="CK11" s="35" t="s">
        <v>43</v>
      </c>
      <c r="CL11" s="35" t="s">
        <v>43</v>
      </c>
      <c r="CM11" s="35" t="s">
        <v>43</v>
      </c>
      <c r="CN11" s="35" t="s">
        <v>43</v>
      </c>
      <c r="CO11" s="35" t="s">
        <v>43</v>
      </c>
      <c r="CP11" s="35" t="s">
        <v>43</v>
      </c>
      <c r="CQ11" s="35" t="s">
        <v>43</v>
      </c>
      <c r="CR11" s="35" t="s">
        <v>43</v>
      </c>
      <c r="CS11" s="35" t="s">
        <v>43</v>
      </c>
      <c r="CT11" s="34" t="s">
        <v>43</v>
      </c>
      <c r="CU11" s="34" t="s">
        <v>43</v>
      </c>
      <c r="CV11" s="34" t="s">
        <v>43</v>
      </c>
      <c r="CW11" s="34" t="s">
        <v>43</v>
      </c>
      <c r="CX11" s="34" t="s">
        <v>43</v>
      </c>
      <c r="CY11" s="34" t="s">
        <v>43</v>
      </c>
      <c r="CZ11" s="34" t="s">
        <v>43</v>
      </c>
      <c r="DA11" s="34" t="s">
        <v>43</v>
      </c>
      <c r="DB11" s="34" t="s">
        <v>43</v>
      </c>
      <c r="DC11" s="34" t="s">
        <v>43</v>
      </c>
      <c r="DD11" s="34" t="s">
        <v>43</v>
      </c>
      <c r="DE11" s="34" t="s">
        <v>43</v>
      </c>
      <c r="DF11" s="34" t="s">
        <v>43</v>
      </c>
      <c r="DG11" s="34" t="s">
        <v>43</v>
      </c>
      <c r="DH11" s="34" t="s">
        <v>43</v>
      </c>
      <c r="DI11" s="34" t="s">
        <v>43</v>
      </c>
      <c r="DJ11" s="36"/>
    </row>
    <row r="12" spans="1:114" ht="20.25">
      <c r="A12" s="30" t="s">
        <v>41</v>
      </c>
      <c r="B12" s="37">
        <v>1</v>
      </c>
      <c r="C12" s="38" t="s">
        <v>44</v>
      </c>
      <c r="D12" s="39" t="s">
        <v>45</v>
      </c>
      <c r="E12" s="37" t="s">
        <v>46</v>
      </c>
      <c r="F12" s="37" t="s">
        <v>129</v>
      </c>
      <c r="G12" s="40"/>
      <c r="H12" s="41">
        <f>G12*I12</f>
        <v>0</v>
      </c>
      <c r="I12" s="42"/>
      <c r="J12" s="43">
        <f t="shared" ref="J12" si="0">AH12+AZ12+BR12+CN12</f>
        <v>0</v>
      </c>
      <c r="K12" s="42">
        <f t="shared" ref="K12" si="1">I12*J12</f>
        <v>0</v>
      </c>
      <c r="L12" s="44"/>
      <c r="M12" s="44">
        <f t="shared" ref="M12" si="2">L12*I12</f>
        <v>0</v>
      </c>
      <c r="N12" s="45"/>
      <c r="O12" s="45"/>
      <c r="P12" s="53"/>
      <c r="Q12" s="53"/>
      <c r="R12" s="53"/>
      <c r="S12" s="53"/>
      <c r="T12" s="53"/>
      <c r="U12" s="53"/>
      <c r="V12" s="157"/>
      <c r="W12" s="157"/>
      <c r="X12" s="162"/>
      <c r="Y12" s="162"/>
      <c r="Z12" s="163"/>
      <c r="AA12" s="163"/>
      <c r="AB12" s="159"/>
      <c r="AC12" s="159"/>
      <c r="AD12" s="53"/>
      <c r="AE12" s="53"/>
      <c r="AF12" s="53"/>
      <c r="AG12" s="53"/>
      <c r="AH12" s="47">
        <f>N12+P12+R12+T12+V12+X12+Z12+AB12+AD12+AF12</f>
        <v>0</v>
      </c>
      <c r="AI12" s="48">
        <f>AH12*I12</f>
        <v>0</v>
      </c>
      <c r="AJ12" s="47">
        <f>O12+Q12+S12+U12+W12+Y12+AA12+AC12+AE12+AG12</f>
        <v>0</v>
      </c>
      <c r="AK12" s="48">
        <f>AJ12*I12</f>
        <v>0</v>
      </c>
      <c r="AL12" s="49">
        <f t="shared" ref="AL12" si="3">AJ12-AH12</f>
        <v>0</v>
      </c>
      <c r="AM12" s="50">
        <f t="shared" ref="AM12" si="4">IF(AH12&lt;&gt;0,AJ12/AH12,0)</f>
        <v>0</v>
      </c>
      <c r="AN12" s="53"/>
      <c r="AO12" s="53"/>
      <c r="AP12" s="53"/>
      <c r="AQ12" s="53"/>
      <c r="AR12" s="165"/>
      <c r="AS12" s="165"/>
      <c r="AT12" s="53"/>
      <c r="AU12" s="53"/>
      <c r="AV12" s="162"/>
      <c r="AW12" s="162"/>
      <c r="AX12" s="162"/>
      <c r="AY12" s="162"/>
      <c r="AZ12" s="47">
        <f t="shared" ref="AZ12" si="5">AN12+AP12+AR12+AT12+AV12+AX12</f>
        <v>0</v>
      </c>
      <c r="BA12" s="51">
        <f>AZ12*I12</f>
        <v>0</v>
      </c>
      <c r="BB12" s="47">
        <f t="shared" ref="BB12" si="6">AO12+AQ12+AS12+AU12+AW12+AY12</f>
        <v>0</v>
      </c>
      <c r="BC12" s="51">
        <f>BB12*I12</f>
        <v>0</v>
      </c>
      <c r="BD12" s="49">
        <f t="shared" ref="BD12" si="7">BB12-AZ12</f>
        <v>0</v>
      </c>
      <c r="BE12" s="52">
        <f t="shared" ref="BE12" si="8">IF(AZ12&lt;&gt;0,BB12/AZ12,0)</f>
        <v>0</v>
      </c>
      <c r="BF12" s="53"/>
      <c r="BG12" s="53"/>
      <c r="BH12" s="53"/>
      <c r="BI12" s="53"/>
      <c r="BJ12" s="53"/>
      <c r="BK12" s="53"/>
      <c r="BL12" s="53"/>
      <c r="BM12" s="53"/>
      <c r="BN12" s="157"/>
      <c r="BO12" s="157"/>
      <c r="BP12" s="157"/>
      <c r="BQ12" s="157"/>
      <c r="BR12" s="47">
        <f t="shared" ref="BR12" si="9">BF12+BH12+BJ12+BL12+BN12+BP12</f>
        <v>0</v>
      </c>
      <c r="BS12" s="48">
        <f>BR12*I12</f>
        <v>0</v>
      </c>
      <c r="BT12" s="47">
        <f t="shared" ref="BT12" si="10">BO12+BM12+BK12+BI12+BG12+BQ12</f>
        <v>0</v>
      </c>
      <c r="BU12" s="48">
        <f>BT12*I12</f>
        <v>0</v>
      </c>
      <c r="BV12" s="49">
        <f t="shared" ref="BV12" si="11">BT12-BR12</f>
        <v>0</v>
      </c>
      <c r="BW12" s="50">
        <f t="shared" ref="BW12" si="12">IF(BR12&lt;&gt;0,BT12/BR12,0)</f>
        <v>0</v>
      </c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46"/>
      <c r="CM12" s="46"/>
      <c r="CN12" s="47">
        <f t="shared" ref="CN12" si="13">BX12+BZ12+CB12+CD12+CF12+CH12+CJ12+CL12</f>
        <v>0</v>
      </c>
      <c r="CO12" s="48">
        <f>CN12*I12</f>
        <v>0</v>
      </c>
      <c r="CP12" s="47">
        <f t="shared" ref="CP12" si="14">BY12+CA12+CC12+CE12+CG12+CI12+CK12+CM12</f>
        <v>0</v>
      </c>
      <c r="CQ12" s="48">
        <f>CP12*I12</f>
        <v>0</v>
      </c>
      <c r="CR12" s="49">
        <f t="shared" ref="CR12" si="15">CP12-CN12</f>
        <v>0</v>
      </c>
      <c r="CS12" s="50">
        <f t="shared" ref="CS12" si="16">IF(CN12&lt;&gt;0,CP12/CN12,0)</f>
        <v>0</v>
      </c>
      <c r="CT12" s="54">
        <f t="shared" ref="CT12" si="17">AJ12+BB12+BT12+CP12</f>
        <v>0</v>
      </c>
      <c r="CU12" s="54">
        <f>CT12*I12</f>
        <v>0</v>
      </c>
      <c r="CV12" s="55">
        <f>IF(J12&lt;&gt;0,CT12/J12,0)</f>
        <v>0</v>
      </c>
      <c r="CW12" s="56">
        <f>J12</f>
        <v>0</v>
      </c>
      <c r="CX12" s="57">
        <f>CW12*I12</f>
        <v>0</v>
      </c>
      <c r="CY12" s="56">
        <f t="shared" ref="CY12" si="18">CT12</f>
        <v>0</v>
      </c>
      <c r="CZ12" s="57">
        <f>CY12*I12</f>
        <v>0</v>
      </c>
      <c r="DA12" s="56">
        <f t="shared" ref="DA12:DB12" si="19">CY12-CW12</f>
        <v>0</v>
      </c>
      <c r="DB12" s="57">
        <f t="shared" si="19"/>
        <v>0</v>
      </c>
      <c r="DC12" s="58">
        <f t="shared" ref="DC12" si="20">IF(CX12&lt;=0,0,CZ12/CX12)</f>
        <v>0</v>
      </c>
      <c r="DD12" s="59">
        <f>CT12-(AH12+AZ12+BR12+CN12)</f>
        <v>0</v>
      </c>
      <c r="DE12" s="44">
        <f>L12+CT12</f>
        <v>0</v>
      </c>
      <c r="DF12" s="44">
        <f>DE12*I12</f>
        <v>0</v>
      </c>
      <c r="DG12" s="60">
        <f>IF(G12&lt;&gt;0,DE12/G12,0)</f>
        <v>0</v>
      </c>
      <c r="DH12" s="61"/>
      <c r="DI12" s="61"/>
      <c r="DJ12" s="62"/>
    </row>
    <row r="13" spans="1:114" ht="20.25">
      <c r="A13" s="30" t="s">
        <v>41</v>
      </c>
      <c r="B13" s="66" t="s">
        <v>52</v>
      </c>
      <c r="C13" s="67"/>
      <c r="D13" s="67" t="s">
        <v>43</v>
      </c>
      <c r="E13" s="68"/>
      <c r="F13" s="68"/>
      <c r="G13" s="68"/>
      <c r="H13" s="69"/>
      <c r="I13" s="70"/>
      <c r="J13" s="70" t="s">
        <v>43</v>
      </c>
      <c r="K13" s="71" t="s">
        <v>43</v>
      </c>
      <c r="L13" s="71" t="s">
        <v>43</v>
      </c>
      <c r="M13" s="71" t="s">
        <v>43</v>
      </c>
      <c r="N13" s="71" t="s">
        <v>43</v>
      </c>
      <c r="O13" s="71" t="s">
        <v>43</v>
      </c>
      <c r="P13" s="71" t="s">
        <v>43</v>
      </c>
      <c r="Q13" s="71" t="s">
        <v>43</v>
      </c>
      <c r="R13" s="71" t="s">
        <v>43</v>
      </c>
      <c r="S13" s="71" t="s">
        <v>43</v>
      </c>
      <c r="T13" s="71" t="s">
        <v>43</v>
      </c>
      <c r="U13" s="71" t="s">
        <v>43</v>
      </c>
      <c r="V13" s="71" t="s">
        <v>43</v>
      </c>
      <c r="W13" s="71" t="s">
        <v>43</v>
      </c>
      <c r="X13" s="71" t="s">
        <v>43</v>
      </c>
      <c r="Y13" s="71" t="s">
        <v>43</v>
      </c>
      <c r="Z13" s="71" t="s">
        <v>43</v>
      </c>
      <c r="AA13" s="71" t="s">
        <v>43</v>
      </c>
      <c r="AB13" s="71" t="s">
        <v>43</v>
      </c>
      <c r="AC13" s="71" t="s">
        <v>43</v>
      </c>
      <c r="AD13" s="71" t="s">
        <v>43</v>
      </c>
      <c r="AE13" s="71" t="s">
        <v>43</v>
      </c>
      <c r="AF13" s="71" t="s">
        <v>43</v>
      </c>
      <c r="AG13" s="71" t="s">
        <v>43</v>
      </c>
      <c r="AH13" s="71" t="s">
        <v>43</v>
      </c>
      <c r="AI13" s="71" t="s">
        <v>43</v>
      </c>
      <c r="AJ13" s="71" t="s">
        <v>43</v>
      </c>
      <c r="AK13" s="71" t="s">
        <v>43</v>
      </c>
      <c r="AL13" s="71" t="s">
        <v>43</v>
      </c>
      <c r="AM13" s="71" t="s">
        <v>43</v>
      </c>
      <c r="AN13" s="71" t="s">
        <v>43</v>
      </c>
      <c r="AO13" s="71" t="s">
        <v>43</v>
      </c>
      <c r="AP13" s="71" t="s">
        <v>43</v>
      </c>
      <c r="AQ13" s="71" t="s">
        <v>43</v>
      </c>
      <c r="AR13" s="71" t="s">
        <v>43</v>
      </c>
      <c r="AS13" s="71" t="s">
        <v>43</v>
      </c>
      <c r="AT13" s="71" t="s">
        <v>43</v>
      </c>
      <c r="AU13" s="71" t="s">
        <v>43</v>
      </c>
      <c r="AV13" s="71" t="s">
        <v>43</v>
      </c>
      <c r="AW13" s="71" t="s">
        <v>43</v>
      </c>
      <c r="AX13" s="71" t="s">
        <v>43</v>
      </c>
      <c r="AY13" s="71" t="s">
        <v>43</v>
      </c>
      <c r="AZ13" s="71" t="s">
        <v>43</v>
      </c>
      <c r="BA13" s="71" t="s">
        <v>43</v>
      </c>
      <c r="BB13" s="71" t="s">
        <v>43</v>
      </c>
      <c r="BC13" s="71" t="s">
        <v>43</v>
      </c>
      <c r="BD13" s="71" t="s">
        <v>43</v>
      </c>
      <c r="BE13" s="71" t="s">
        <v>43</v>
      </c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 t="s">
        <v>43</v>
      </c>
      <c r="BS13" s="71" t="s">
        <v>43</v>
      </c>
      <c r="BT13" s="71" t="s">
        <v>43</v>
      </c>
      <c r="BU13" s="71" t="s">
        <v>43</v>
      </c>
      <c r="BV13" s="71" t="s">
        <v>43</v>
      </c>
      <c r="BW13" s="71" t="s">
        <v>43</v>
      </c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 t="s">
        <v>43</v>
      </c>
      <c r="CM13" s="71" t="s">
        <v>43</v>
      </c>
      <c r="CN13" s="71" t="s">
        <v>43</v>
      </c>
      <c r="CO13" s="71" t="s">
        <v>43</v>
      </c>
      <c r="CP13" s="71" t="s">
        <v>43</v>
      </c>
      <c r="CQ13" s="70" t="s">
        <v>43</v>
      </c>
      <c r="CR13" s="70" t="s">
        <v>43</v>
      </c>
      <c r="CS13" s="70" t="s">
        <v>43</v>
      </c>
      <c r="CT13" s="70" t="s">
        <v>43</v>
      </c>
      <c r="CU13" s="70" t="s">
        <v>43</v>
      </c>
      <c r="CV13" s="70" t="s">
        <v>43</v>
      </c>
      <c r="CW13" s="70" t="s">
        <v>43</v>
      </c>
      <c r="CX13" s="70" t="s">
        <v>43</v>
      </c>
      <c r="CY13" s="70" t="s">
        <v>43</v>
      </c>
      <c r="CZ13" s="70" t="s">
        <v>43</v>
      </c>
      <c r="DA13" s="70" t="s">
        <v>43</v>
      </c>
      <c r="DB13" s="70" t="s">
        <v>43</v>
      </c>
      <c r="DC13" s="70" t="s">
        <v>43</v>
      </c>
      <c r="DD13" s="70" t="s">
        <v>43</v>
      </c>
      <c r="DE13" s="70" t="s">
        <v>43</v>
      </c>
      <c r="DF13" s="70" t="s">
        <v>43</v>
      </c>
      <c r="DG13" s="70" t="s">
        <v>43</v>
      </c>
      <c r="DH13" s="70"/>
      <c r="DI13" s="70"/>
      <c r="DJ13" s="36"/>
    </row>
    <row r="14" spans="1:114" ht="20.25">
      <c r="A14" s="30" t="s">
        <v>41</v>
      </c>
      <c r="B14" s="37">
        <v>1</v>
      </c>
      <c r="C14" s="65" t="s">
        <v>53</v>
      </c>
      <c r="D14" s="39"/>
      <c r="E14" s="37" t="s">
        <v>46</v>
      </c>
      <c r="F14" s="37" t="s">
        <v>51</v>
      </c>
      <c r="G14" s="40"/>
      <c r="H14" s="41">
        <f t="shared" ref="H14" si="21">G14*I14</f>
        <v>0</v>
      </c>
      <c r="I14" s="42"/>
      <c r="J14" s="43">
        <f t="shared" ref="J14" si="22">AH14+AZ14+BR14+CN14</f>
        <v>0</v>
      </c>
      <c r="K14" s="42">
        <f t="shared" ref="K14" si="23">I14*J14</f>
        <v>0</v>
      </c>
      <c r="L14" s="44"/>
      <c r="M14" s="44">
        <f t="shared" ref="M14" si="24">L14*I14</f>
        <v>0</v>
      </c>
      <c r="N14" s="45"/>
      <c r="O14" s="45"/>
      <c r="P14" s="53"/>
      <c r="Q14" s="53"/>
      <c r="R14" s="53"/>
      <c r="S14" s="53"/>
      <c r="T14" s="53"/>
      <c r="U14" s="53"/>
      <c r="V14" s="157"/>
      <c r="W14" s="157"/>
      <c r="X14" s="162"/>
      <c r="Y14" s="162"/>
      <c r="Z14" s="163"/>
      <c r="AA14" s="163"/>
      <c r="AB14" s="159"/>
      <c r="AC14" s="159"/>
      <c r="AD14" s="53"/>
      <c r="AE14" s="53"/>
      <c r="AF14" s="53"/>
      <c r="AG14" s="53"/>
      <c r="AH14" s="47">
        <f>N14+P14+R14+T14+V14+X14+Z14+AB14+AD14+AF14</f>
        <v>0</v>
      </c>
      <c r="AI14" s="48">
        <f>AH14*I14</f>
        <v>0</v>
      </c>
      <c r="AJ14" s="47">
        <f>O14+Q14+S14+U14+W14+Y14+AA14+AC14+AE14+AG14</f>
        <v>0</v>
      </c>
      <c r="AK14" s="48">
        <f>AJ14*I14</f>
        <v>0</v>
      </c>
      <c r="AL14" s="49">
        <f t="shared" ref="AL14" si="25">AJ14-AH14</f>
        <v>0</v>
      </c>
      <c r="AM14" s="50">
        <f t="shared" ref="AM14" si="26">IF(AH14&lt;&gt;0,AJ14/AH14,0)</f>
        <v>0</v>
      </c>
      <c r="AN14" s="53"/>
      <c r="AO14" s="53"/>
      <c r="AP14" s="53"/>
      <c r="AQ14" s="53"/>
      <c r="AR14" s="165"/>
      <c r="AS14" s="165"/>
      <c r="AT14" s="53"/>
      <c r="AU14" s="53"/>
      <c r="AV14" s="162"/>
      <c r="AW14" s="162"/>
      <c r="AX14" s="162"/>
      <c r="AY14" s="162"/>
      <c r="AZ14" s="47">
        <f t="shared" ref="AZ14" si="27">AN14+AP14+AR14+AT14+AV14+AX14</f>
        <v>0</v>
      </c>
      <c r="BA14" s="51">
        <f>AZ14*I14</f>
        <v>0</v>
      </c>
      <c r="BB14" s="47">
        <f t="shared" ref="BB14" si="28">AO14+AQ14+AS14+AU14+AW14+AY14</f>
        <v>0</v>
      </c>
      <c r="BC14" s="51">
        <f>BB14*I14</f>
        <v>0</v>
      </c>
      <c r="BD14" s="49">
        <f t="shared" ref="BD14" si="29">BB14-AZ14</f>
        <v>0</v>
      </c>
      <c r="BE14" s="52">
        <f t="shared" ref="BE14" si="30">IF(AZ14&lt;&gt;0,BB14/AZ14,0)</f>
        <v>0</v>
      </c>
      <c r="BF14" s="53"/>
      <c r="BG14" s="53"/>
      <c r="BH14" s="53"/>
      <c r="BI14" s="53"/>
      <c r="BJ14" s="53"/>
      <c r="BK14" s="53"/>
      <c r="BL14" s="53"/>
      <c r="BM14" s="53"/>
      <c r="BN14" s="157"/>
      <c r="BO14" s="157"/>
      <c r="BP14" s="157"/>
      <c r="BQ14" s="157"/>
      <c r="BR14" s="47">
        <f t="shared" ref="BR14" si="31">BF14+BH14+BJ14+BL14+BN14+BP14</f>
        <v>0</v>
      </c>
      <c r="BS14" s="48">
        <f>BR14*I14</f>
        <v>0</v>
      </c>
      <c r="BT14" s="47">
        <f t="shared" ref="BT14" si="32">BO14+BM14+BK14+BI14+BG14+BQ14</f>
        <v>0</v>
      </c>
      <c r="BU14" s="48">
        <f>BT14*I14</f>
        <v>0</v>
      </c>
      <c r="BV14" s="49">
        <f t="shared" ref="BV14" si="33">BT14-BR14</f>
        <v>0</v>
      </c>
      <c r="BW14" s="50">
        <f t="shared" ref="BW14" si="34">IF(BR14&lt;&gt;0,BT14/BR14,0)</f>
        <v>0</v>
      </c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46"/>
      <c r="CM14" s="46"/>
      <c r="CN14" s="47">
        <f t="shared" ref="CN14" si="35">BX14+BZ14+CB14+CD14+CF14+CH14+CJ14+CL14</f>
        <v>0</v>
      </c>
      <c r="CO14" s="48">
        <f>CN14*I14</f>
        <v>0</v>
      </c>
      <c r="CP14" s="47">
        <f t="shared" ref="CP14" si="36">BY14+CA14+CC14+CE14+CG14+CI14+CK14+CM14</f>
        <v>0</v>
      </c>
      <c r="CQ14" s="48">
        <f>CP14*I14</f>
        <v>0</v>
      </c>
      <c r="CR14" s="49">
        <f t="shared" ref="CR14" si="37">CP14-CN14</f>
        <v>0</v>
      </c>
      <c r="CS14" s="50">
        <f t="shared" ref="CS14" si="38">IF(CN14&lt;&gt;0,CP14/CN14,0)</f>
        <v>0</v>
      </c>
      <c r="CT14" s="54">
        <f t="shared" ref="CT14" si="39">AJ14+BB14+BT14+CP14</f>
        <v>0</v>
      </c>
      <c r="CU14" s="54">
        <f>CT14*I14</f>
        <v>0</v>
      </c>
      <c r="CV14" s="55">
        <f>IF(J14&lt;&gt;0,CT14/J14,0)</f>
        <v>0</v>
      </c>
      <c r="CW14" s="56">
        <f>J14</f>
        <v>0</v>
      </c>
      <c r="CX14" s="57">
        <f>CW14*I14</f>
        <v>0</v>
      </c>
      <c r="CY14" s="56">
        <f t="shared" ref="CY14" si="40">CT14</f>
        <v>0</v>
      </c>
      <c r="CZ14" s="57">
        <f>CY14*I14</f>
        <v>0</v>
      </c>
      <c r="DA14" s="56">
        <f t="shared" ref="DA14:DB14" si="41">CY14-CW14</f>
        <v>0</v>
      </c>
      <c r="DB14" s="57">
        <f t="shared" si="41"/>
        <v>0</v>
      </c>
      <c r="DC14" s="58">
        <f t="shared" ref="DC14" si="42">IF(CX14&lt;=0,0,CZ14/CX14)</f>
        <v>0</v>
      </c>
      <c r="DD14" s="59">
        <f t="shared" ref="DD14" si="43">CT14-(AH14+AZ14+BR14+CN14)</f>
        <v>0</v>
      </c>
      <c r="DE14" s="44">
        <f>L14+CT14</f>
        <v>0</v>
      </c>
      <c r="DF14" s="44">
        <f>DE14*I14</f>
        <v>0</v>
      </c>
      <c r="DG14" s="60">
        <f>IF(G14&lt;&gt;0,DE14/G14,0)</f>
        <v>0</v>
      </c>
      <c r="DH14" s="64"/>
      <c r="DI14" s="61"/>
      <c r="DJ14" s="63"/>
    </row>
    <row r="15" spans="1:114" ht="20.25">
      <c r="A15" s="30" t="s">
        <v>41</v>
      </c>
      <c r="B15" s="72" t="s">
        <v>54</v>
      </c>
      <c r="C15" s="73"/>
      <c r="D15" s="74" t="s">
        <v>43</v>
      </c>
      <c r="E15" s="75"/>
      <c r="F15" s="75"/>
      <c r="G15" s="76"/>
      <c r="H15" s="77"/>
      <c r="I15" s="78"/>
      <c r="J15" s="79" t="s">
        <v>43</v>
      </c>
      <c r="K15" s="80" t="s">
        <v>43</v>
      </c>
      <c r="L15" s="80" t="s">
        <v>43</v>
      </c>
      <c r="M15" s="80" t="s">
        <v>43</v>
      </c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 t="s">
        <v>43</v>
      </c>
      <c r="AJ15" s="80" t="s">
        <v>43</v>
      </c>
      <c r="AK15" s="80" t="s">
        <v>43</v>
      </c>
      <c r="AL15" s="80" t="s">
        <v>43</v>
      </c>
      <c r="AM15" s="80" t="s">
        <v>43</v>
      </c>
      <c r="AN15" s="80" t="s">
        <v>43</v>
      </c>
      <c r="AO15" s="80" t="s">
        <v>43</v>
      </c>
      <c r="AP15" s="80" t="s">
        <v>43</v>
      </c>
      <c r="AQ15" s="80" t="s">
        <v>43</v>
      </c>
      <c r="AR15" s="80" t="s">
        <v>43</v>
      </c>
      <c r="AS15" s="80" t="s">
        <v>43</v>
      </c>
      <c r="AT15" s="80" t="s">
        <v>43</v>
      </c>
      <c r="AU15" s="80" t="s">
        <v>43</v>
      </c>
      <c r="AV15" s="80" t="s">
        <v>43</v>
      </c>
      <c r="AW15" s="80" t="s">
        <v>43</v>
      </c>
      <c r="AX15" s="80" t="s">
        <v>43</v>
      </c>
      <c r="AY15" s="80" t="s">
        <v>43</v>
      </c>
      <c r="AZ15" s="80" t="s">
        <v>43</v>
      </c>
      <c r="BA15" s="80" t="s">
        <v>43</v>
      </c>
      <c r="BB15" s="80" t="s">
        <v>43</v>
      </c>
      <c r="BC15" s="80" t="s">
        <v>43</v>
      </c>
      <c r="BD15" s="80" t="s">
        <v>43</v>
      </c>
      <c r="BE15" s="80" t="s">
        <v>43</v>
      </c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 t="s">
        <v>43</v>
      </c>
      <c r="BS15" s="80" t="s">
        <v>43</v>
      </c>
      <c r="BT15" s="80" t="s">
        <v>43</v>
      </c>
      <c r="BU15" s="80" t="s">
        <v>43</v>
      </c>
      <c r="BV15" s="80" t="s">
        <v>43</v>
      </c>
      <c r="BW15" s="80" t="s">
        <v>43</v>
      </c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 t="s">
        <v>43</v>
      </c>
      <c r="CM15" s="80" t="s">
        <v>43</v>
      </c>
      <c r="CN15" s="80" t="s">
        <v>43</v>
      </c>
      <c r="CO15" s="80" t="s">
        <v>43</v>
      </c>
      <c r="CP15" s="80" t="s">
        <v>43</v>
      </c>
      <c r="CQ15" s="80" t="s">
        <v>43</v>
      </c>
      <c r="CR15" s="80" t="s">
        <v>43</v>
      </c>
      <c r="CS15" s="80" t="s">
        <v>43</v>
      </c>
      <c r="CT15" s="79" t="s">
        <v>43</v>
      </c>
      <c r="CU15" s="79" t="s">
        <v>43</v>
      </c>
      <c r="CV15" s="79" t="s">
        <v>43</v>
      </c>
      <c r="CW15" s="79" t="s">
        <v>43</v>
      </c>
      <c r="CX15" s="79" t="s">
        <v>43</v>
      </c>
      <c r="CY15" s="79" t="s">
        <v>43</v>
      </c>
      <c r="CZ15" s="79" t="s">
        <v>43</v>
      </c>
      <c r="DA15" s="79" t="s">
        <v>43</v>
      </c>
      <c r="DB15" s="79" t="s">
        <v>43</v>
      </c>
      <c r="DC15" s="79" t="s">
        <v>43</v>
      </c>
      <c r="DD15" s="79" t="s">
        <v>43</v>
      </c>
      <c r="DE15" s="79" t="s">
        <v>43</v>
      </c>
      <c r="DF15" s="79" t="s">
        <v>43</v>
      </c>
      <c r="DG15" s="81" t="s">
        <v>43</v>
      </c>
      <c r="DH15" s="78"/>
      <c r="DI15" s="78"/>
      <c r="DJ15" s="63"/>
    </row>
    <row r="16" spans="1:114" ht="20.25">
      <c r="A16" s="30" t="s">
        <v>41</v>
      </c>
      <c r="B16" s="37">
        <v>1</v>
      </c>
      <c r="C16" s="82" t="s">
        <v>55</v>
      </c>
      <c r="D16" s="39" t="s">
        <v>48</v>
      </c>
      <c r="E16" s="37" t="s">
        <v>49</v>
      </c>
      <c r="F16" s="37" t="s">
        <v>56</v>
      </c>
      <c r="G16" s="40"/>
      <c r="H16" s="41">
        <f t="shared" ref="H16" si="44">G16*I16</f>
        <v>0</v>
      </c>
      <c r="I16" s="42"/>
      <c r="J16" s="43">
        <f t="shared" ref="J16" si="45">AH16+AZ16+BR16+CN16</f>
        <v>0</v>
      </c>
      <c r="K16" s="42">
        <f t="shared" ref="K16" si="46">I16*J16</f>
        <v>0</v>
      </c>
      <c r="L16" s="44"/>
      <c r="M16" s="44">
        <f t="shared" ref="M16" si="47">L16*I16</f>
        <v>0</v>
      </c>
      <c r="N16" s="45"/>
      <c r="O16" s="45"/>
      <c r="P16" s="53"/>
      <c r="Q16" s="53"/>
      <c r="R16" s="53"/>
      <c r="S16" s="53"/>
      <c r="T16" s="53"/>
      <c r="U16" s="53"/>
      <c r="V16" s="157"/>
      <c r="W16" s="157"/>
      <c r="X16" s="162"/>
      <c r="Y16" s="162"/>
      <c r="Z16" s="163"/>
      <c r="AA16" s="163"/>
      <c r="AB16" s="159"/>
      <c r="AC16" s="159"/>
      <c r="AD16" s="53"/>
      <c r="AE16" s="53"/>
      <c r="AF16" s="53"/>
      <c r="AG16" s="53"/>
      <c r="AH16" s="47">
        <f>N16+P16+R16+T16+V16+X16+Z16+AB16+AD16+AF16</f>
        <v>0</v>
      </c>
      <c r="AI16" s="48">
        <f>AH16*I16</f>
        <v>0</v>
      </c>
      <c r="AJ16" s="47">
        <f>O16+Q16+S16+U16+W16+Y16+AA16+AC16+AE16+AG16</f>
        <v>0</v>
      </c>
      <c r="AK16" s="48">
        <f>AJ16*I16</f>
        <v>0</v>
      </c>
      <c r="AL16" s="49">
        <f t="shared" ref="AL16" si="48">AJ16-AH16</f>
        <v>0</v>
      </c>
      <c r="AM16" s="50">
        <f t="shared" ref="AM16" si="49">IF(AH16&lt;&gt;0,AJ16/AH16,0)</f>
        <v>0</v>
      </c>
      <c r="AN16" s="53"/>
      <c r="AO16" s="53"/>
      <c r="AP16" s="53"/>
      <c r="AQ16" s="53"/>
      <c r="AR16" s="165"/>
      <c r="AS16" s="165"/>
      <c r="AT16" s="53"/>
      <c r="AU16" s="53"/>
      <c r="AV16" s="162"/>
      <c r="AW16" s="162"/>
      <c r="AX16" s="162"/>
      <c r="AY16" s="162"/>
      <c r="AZ16" s="47">
        <f t="shared" ref="AZ16" si="50">AN16+AP16+AR16+AT16+AV16+AX16</f>
        <v>0</v>
      </c>
      <c r="BA16" s="51">
        <f>AZ16*I16</f>
        <v>0</v>
      </c>
      <c r="BB16" s="47">
        <f t="shared" ref="BB16" si="51">AO16+AQ16+AS16+AU16+AW16+AY16</f>
        <v>0</v>
      </c>
      <c r="BC16" s="51">
        <f>BB16*I16</f>
        <v>0</v>
      </c>
      <c r="BD16" s="49">
        <f t="shared" ref="BD16" si="52">BB16-AZ16</f>
        <v>0</v>
      </c>
      <c r="BE16" s="52">
        <f t="shared" ref="BE16" si="53">IF(AZ16&lt;&gt;0,BB16/AZ16,0)</f>
        <v>0</v>
      </c>
      <c r="BF16" s="53"/>
      <c r="BG16" s="53"/>
      <c r="BH16" s="53"/>
      <c r="BI16" s="53"/>
      <c r="BJ16" s="53"/>
      <c r="BK16" s="53"/>
      <c r="BL16" s="53"/>
      <c r="BM16" s="53"/>
      <c r="BN16" s="157"/>
      <c r="BO16" s="157"/>
      <c r="BP16" s="157"/>
      <c r="BQ16" s="157"/>
      <c r="BR16" s="47">
        <f t="shared" ref="BR16" si="54">BF16+BH16+BJ16+BL16+BN16+BP16</f>
        <v>0</v>
      </c>
      <c r="BS16" s="48">
        <f>BR16*I16</f>
        <v>0</v>
      </c>
      <c r="BT16" s="47">
        <f t="shared" ref="BT16" si="55">BO16+BM16+BK16+BI16+BG16+BQ16</f>
        <v>0</v>
      </c>
      <c r="BU16" s="48">
        <f>BT16*I16</f>
        <v>0</v>
      </c>
      <c r="BV16" s="49">
        <f t="shared" ref="BV16" si="56">BT16-BR16</f>
        <v>0</v>
      </c>
      <c r="BW16" s="50">
        <f t="shared" ref="BW16" si="57">IF(BR16&lt;&gt;0,BT16/BR16,0)</f>
        <v>0</v>
      </c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46"/>
      <c r="CM16" s="46"/>
      <c r="CN16" s="47">
        <f t="shared" ref="CN16" si="58">BX16+BZ16+CB16+CD16+CF16+CH16+CJ16+CL16</f>
        <v>0</v>
      </c>
      <c r="CO16" s="48">
        <f>CN16*I16</f>
        <v>0</v>
      </c>
      <c r="CP16" s="47">
        <f t="shared" ref="CP16" si="59">BY16+CA16+CC16+CE16+CG16+CI16+CK16+CM16</f>
        <v>0</v>
      </c>
      <c r="CQ16" s="48">
        <f>CP16*I16</f>
        <v>0</v>
      </c>
      <c r="CR16" s="49">
        <f t="shared" ref="CR16" si="60">CP16-CN16</f>
        <v>0</v>
      </c>
      <c r="CS16" s="50">
        <f t="shared" ref="CS16" si="61">IF(CN16&lt;&gt;0,CP16/CN16,0)</f>
        <v>0</v>
      </c>
      <c r="CT16" s="54">
        <f t="shared" ref="CT16" si="62">AJ16+BB16+BT16+CP16</f>
        <v>0</v>
      </c>
      <c r="CU16" s="54">
        <f>CT16*I16</f>
        <v>0</v>
      </c>
      <c r="CV16" s="55">
        <f>IF(J16&lt;&gt;0,CT16/J16,0)</f>
        <v>0</v>
      </c>
      <c r="CW16" s="56">
        <f>J16</f>
        <v>0</v>
      </c>
      <c r="CX16" s="57">
        <f>CW16*I16</f>
        <v>0</v>
      </c>
      <c r="CY16" s="56">
        <f t="shared" ref="CY16" si="63">CT16</f>
        <v>0</v>
      </c>
      <c r="CZ16" s="57">
        <f>CY16*I16</f>
        <v>0</v>
      </c>
      <c r="DA16" s="56">
        <f t="shared" ref="DA16:DB16" si="64">CY16-CW16</f>
        <v>0</v>
      </c>
      <c r="DB16" s="57">
        <f t="shared" si="64"/>
        <v>0</v>
      </c>
      <c r="DC16" s="58">
        <f t="shared" ref="DC16" si="65">IF(CX16&lt;=0,0,CZ16/CX16)</f>
        <v>0</v>
      </c>
      <c r="DD16" s="59">
        <f t="shared" ref="DD16" si="66">CT16-(AH16+AZ16+BR16+CN16)</f>
        <v>0</v>
      </c>
      <c r="DE16" s="44">
        <f>L16+CT16</f>
        <v>0</v>
      </c>
      <c r="DF16" s="44">
        <f>DE16*I16</f>
        <v>0</v>
      </c>
      <c r="DG16" s="60">
        <f>IF(G16&lt;&gt;0,DE16/G16,0)</f>
        <v>0</v>
      </c>
      <c r="DH16" s="83"/>
      <c r="DI16" s="61"/>
      <c r="DJ16" s="63"/>
    </row>
    <row r="17" spans="1:114" ht="18.75" customHeight="1">
      <c r="A17" s="84"/>
      <c r="B17" s="84"/>
      <c r="C17" s="85" t="s">
        <v>133</v>
      </c>
      <c r="D17" s="86"/>
      <c r="E17" s="87" t="s">
        <v>65</v>
      </c>
      <c r="F17" s="87"/>
      <c r="G17" s="88"/>
      <c r="H17" s="88">
        <f>SUM(H12:H16)</f>
        <v>0</v>
      </c>
      <c r="I17" s="89"/>
      <c r="J17" s="88"/>
      <c r="K17" s="90">
        <f>SUM(K12:K16)</f>
        <v>0</v>
      </c>
      <c r="L17" s="89"/>
      <c r="M17" s="90">
        <f>SUM(M12:M16)</f>
        <v>0</v>
      </c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0"/>
      <c r="AI17" s="92">
        <f>SUM(AI12:AI16)</f>
        <v>0</v>
      </c>
      <c r="AJ17" s="90"/>
      <c r="AK17" s="92">
        <f>SUM(AK12:AK16)</f>
        <v>0</v>
      </c>
      <c r="AL17" s="90">
        <f>AK17-AI17</f>
        <v>0</v>
      </c>
      <c r="AM17" s="93" t="e">
        <f>AK17/AI17</f>
        <v>#DIV/0!</v>
      </c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0"/>
      <c r="BA17" s="92">
        <f>SUM(BA12:BA16)</f>
        <v>0</v>
      </c>
      <c r="BB17" s="90"/>
      <c r="BC17" s="92">
        <f>SUM(BC12:BC16)</f>
        <v>0</v>
      </c>
      <c r="BD17" s="90">
        <f t="shared" ref="BD17" si="67">BB17-AZ17</f>
        <v>0</v>
      </c>
      <c r="BE17" s="93" t="e">
        <f>BC17/BA17</f>
        <v>#DIV/0!</v>
      </c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0"/>
      <c r="BS17" s="92">
        <f>SUM(BS12:BS16)</f>
        <v>0</v>
      </c>
      <c r="BT17" s="90"/>
      <c r="BU17" s="92">
        <f>SUM(BU12:BU16)</f>
        <v>0</v>
      </c>
      <c r="BV17" s="90">
        <f t="shared" ref="BV17" si="68">BT17-BR17</f>
        <v>0</v>
      </c>
      <c r="BW17" s="93" t="e">
        <f>BU17/BS17</f>
        <v>#DIV/0!</v>
      </c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0"/>
      <c r="CO17" s="92">
        <f>SUM(CO12:CO16)</f>
        <v>0</v>
      </c>
      <c r="CP17" s="90"/>
      <c r="CQ17" s="92">
        <f>SUM(CQ12:CQ16)</f>
        <v>0</v>
      </c>
      <c r="CR17" s="90">
        <f t="shared" ref="CR17" si="69">CP17-CN17</f>
        <v>0</v>
      </c>
      <c r="CS17" s="93" t="e">
        <f>CQ17/CO17</f>
        <v>#DIV/0!</v>
      </c>
      <c r="CT17" s="92"/>
      <c r="CU17" s="90">
        <f>SUM(CU12:CU16)</f>
        <v>0</v>
      </c>
      <c r="CV17" s="93" t="e">
        <f>CU17/K17</f>
        <v>#DIV/0!</v>
      </c>
      <c r="CW17" s="94" t="s">
        <v>66</v>
      </c>
      <c r="CX17" s="91">
        <f>SUM(CX13:CX16)</f>
        <v>0</v>
      </c>
      <c r="CY17" s="94" t="s">
        <v>67</v>
      </c>
      <c r="CZ17" s="91">
        <f>SUM(CZ13:CZ16)</f>
        <v>0</v>
      </c>
      <c r="DA17" s="94" t="s">
        <v>68</v>
      </c>
      <c r="DB17" s="91">
        <f>CZ17-CX17</f>
        <v>0</v>
      </c>
      <c r="DC17" s="93" t="e">
        <f>CZ17/CX17</f>
        <v>#DIV/0!</v>
      </c>
      <c r="DD17" s="93"/>
      <c r="DE17" s="93"/>
      <c r="DF17" s="90">
        <f>SUM(DF12:DF16)</f>
        <v>0</v>
      </c>
      <c r="DG17" s="95" t="e">
        <f>DF17/H17</f>
        <v>#DIV/0!</v>
      </c>
      <c r="DH17" s="160"/>
      <c r="DI17" s="96"/>
      <c r="DJ17" s="97"/>
    </row>
    <row r="18" spans="1:114" ht="12.75" customHeight="1">
      <c r="A18" s="1"/>
      <c r="B18" s="1"/>
      <c r="C18" s="2"/>
      <c r="D18" s="2"/>
      <c r="E18" s="3"/>
      <c r="F18" s="3"/>
      <c r="G18" s="9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99"/>
      <c r="CU18" s="99"/>
      <c r="CV18" s="100"/>
      <c r="CW18" s="98"/>
      <c r="CX18" s="98"/>
      <c r="CY18" s="98"/>
      <c r="CZ18" s="98"/>
      <c r="DA18" s="98"/>
      <c r="DB18" s="98"/>
      <c r="DC18" s="98"/>
      <c r="DD18" s="98"/>
      <c r="DE18" s="99"/>
      <c r="DF18" s="99"/>
      <c r="DG18" s="101"/>
      <c r="DH18" s="102"/>
      <c r="DI18" s="102"/>
      <c r="DJ18" s="1"/>
    </row>
    <row r="19" spans="1:114" ht="15.75">
      <c r="A19" s="1"/>
      <c r="B19" s="1"/>
      <c r="C19" s="2"/>
      <c r="D19" s="2"/>
      <c r="E19" s="3"/>
      <c r="F19" s="3"/>
      <c r="G19" s="103"/>
      <c r="H19" s="103"/>
      <c r="I19" s="3"/>
      <c r="J19" s="103"/>
      <c r="K19" s="103"/>
      <c r="L19" s="103"/>
      <c r="M19" s="10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103"/>
      <c r="AI19" s="10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103"/>
      <c r="BA19" s="10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103"/>
      <c r="BS19" s="10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103"/>
      <c r="CO19" s="103"/>
      <c r="CP19" s="3"/>
      <c r="CQ19" s="3"/>
      <c r="CR19" s="3"/>
      <c r="CS19" s="3"/>
      <c r="CT19" s="99"/>
      <c r="CU19" s="103"/>
      <c r="CV19" s="100"/>
      <c r="CW19" s="98"/>
      <c r="CX19" s="98"/>
      <c r="CY19" s="98"/>
      <c r="CZ19" s="98"/>
      <c r="DA19" s="98"/>
      <c r="DB19" s="98"/>
      <c r="DC19" s="98"/>
      <c r="DD19" s="98"/>
      <c r="DE19" s="103"/>
      <c r="DF19" s="103"/>
      <c r="DG19" s="101"/>
      <c r="DH19" s="102"/>
      <c r="DI19" s="102"/>
      <c r="DJ19" s="1"/>
    </row>
    <row r="20" spans="1:114" ht="6" customHeight="1">
      <c r="A20" s="1"/>
      <c r="B20" s="1"/>
      <c r="C20" s="314"/>
      <c r="D20" s="2"/>
      <c r="E20" s="3"/>
      <c r="F20" s="3"/>
      <c r="G20" s="98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99"/>
      <c r="CU20" s="99"/>
      <c r="CV20" s="100"/>
      <c r="CW20" s="98"/>
      <c r="CX20" s="98"/>
      <c r="CY20" s="98"/>
      <c r="CZ20" s="98"/>
      <c r="DA20" s="98"/>
      <c r="DB20" s="98"/>
      <c r="DC20" s="98"/>
      <c r="DD20" s="98"/>
      <c r="DE20" s="99"/>
      <c r="DF20" s="99"/>
      <c r="DG20" s="101"/>
      <c r="DH20" s="102"/>
      <c r="DI20" s="102"/>
      <c r="DJ20" s="1"/>
    </row>
    <row r="21" spans="1:114" ht="79.5" customHeight="1">
      <c r="A21" s="1"/>
      <c r="B21" s="1"/>
      <c r="C21" s="104"/>
      <c r="D21" s="318" t="s">
        <v>178</v>
      </c>
      <c r="E21" s="318"/>
      <c r="F21" s="318"/>
      <c r="G21" s="316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7"/>
      <c r="AN21" s="317"/>
      <c r="AO21" s="317"/>
      <c r="AP21" s="317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99"/>
      <c r="CU21" s="99"/>
      <c r="CV21" s="100"/>
      <c r="CW21" s="98"/>
      <c r="CX21" s="98"/>
      <c r="CY21" s="98"/>
      <c r="CZ21" s="98"/>
      <c r="DA21" s="98"/>
      <c r="DB21" s="98"/>
      <c r="DC21" s="98"/>
      <c r="DD21" s="98"/>
      <c r="DE21" s="99"/>
      <c r="DF21" s="99"/>
      <c r="DG21" s="101"/>
      <c r="DH21" s="102"/>
      <c r="DI21" s="102"/>
      <c r="DJ21" s="1"/>
    </row>
    <row r="22" spans="1:114" ht="143.25" customHeight="1">
      <c r="D22" s="360" t="s">
        <v>195</v>
      </c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0"/>
      <c r="AB22" s="360"/>
      <c r="AC22" s="360"/>
      <c r="AD22" s="360"/>
      <c r="AE22" s="360"/>
      <c r="AF22" s="360"/>
      <c r="AG22" s="360"/>
      <c r="AH22" s="360"/>
      <c r="AI22" s="360"/>
      <c r="AJ22" s="360"/>
      <c r="AK22" s="360"/>
      <c r="AL22" s="360"/>
      <c r="AM22" s="360"/>
      <c r="AN22" s="360"/>
      <c r="AO22" s="360"/>
      <c r="AP22" s="360"/>
      <c r="CU22" s="361" t="s">
        <v>199</v>
      </c>
      <c r="CV22" s="361"/>
      <c r="CW22" s="361"/>
      <c r="CX22" s="361"/>
      <c r="CY22" s="361"/>
      <c r="CZ22" s="361"/>
      <c r="DA22" s="361"/>
      <c r="DB22" s="361"/>
      <c r="DC22" s="361"/>
      <c r="DD22" s="361"/>
      <c r="DE22" s="361"/>
      <c r="DF22" s="361"/>
      <c r="DG22" s="361"/>
    </row>
    <row r="23" spans="1:114" ht="15" customHeight="1"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360"/>
      <c r="AP23" s="360"/>
      <c r="CU23" s="361"/>
      <c r="CV23" s="361"/>
      <c r="CW23" s="361"/>
      <c r="CX23" s="361"/>
      <c r="CY23" s="361"/>
      <c r="CZ23" s="361"/>
      <c r="DA23" s="361"/>
      <c r="DB23" s="361"/>
      <c r="DC23" s="361"/>
      <c r="DD23" s="361"/>
      <c r="DE23" s="361"/>
      <c r="DF23" s="361"/>
      <c r="DG23" s="361"/>
    </row>
    <row r="24" spans="1:114" ht="15" customHeight="1"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  <c r="AF24" s="360"/>
      <c r="AG24" s="360"/>
      <c r="AH24" s="360"/>
      <c r="AI24" s="360"/>
      <c r="AJ24" s="360"/>
      <c r="AK24" s="360"/>
      <c r="AL24" s="360"/>
      <c r="AM24" s="360"/>
      <c r="AN24" s="360"/>
      <c r="AO24" s="360"/>
      <c r="AP24" s="360"/>
      <c r="CU24" s="361"/>
      <c r="CV24" s="361"/>
      <c r="CW24" s="361"/>
      <c r="CX24" s="361"/>
      <c r="CY24" s="361"/>
      <c r="CZ24" s="361"/>
      <c r="DA24" s="361"/>
      <c r="DB24" s="361"/>
      <c r="DC24" s="361"/>
      <c r="DD24" s="361"/>
      <c r="DE24" s="361"/>
      <c r="DF24" s="361"/>
      <c r="DG24" s="361"/>
    </row>
    <row r="25" spans="1:114" ht="15" customHeight="1"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0"/>
      <c r="O25" s="360"/>
      <c r="P25" s="360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0"/>
      <c r="AB25" s="360"/>
      <c r="AC25" s="360"/>
      <c r="AD25" s="360"/>
      <c r="AE25" s="360"/>
      <c r="AF25" s="360"/>
      <c r="AG25" s="360"/>
      <c r="AH25" s="360"/>
      <c r="AI25" s="360"/>
      <c r="AJ25" s="360"/>
      <c r="AK25" s="360"/>
      <c r="AL25" s="360"/>
      <c r="AM25" s="360"/>
      <c r="AN25" s="360"/>
      <c r="AO25" s="360"/>
      <c r="AP25" s="360"/>
      <c r="CU25" s="361"/>
      <c r="CV25" s="361"/>
      <c r="CW25" s="361"/>
      <c r="CX25" s="361"/>
      <c r="CY25" s="361"/>
      <c r="CZ25" s="361"/>
      <c r="DA25" s="361"/>
      <c r="DB25" s="361"/>
      <c r="DC25" s="361"/>
      <c r="DD25" s="361"/>
      <c r="DE25" s="361"/>
      <c r="DF25" s="361"/>
      <c r="DG25" s="361"/>
    </row>
    <row r="26" spans="1:114" ht="15" customHeight="1"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0"/>
      <c r="O26" s="360"/>
      <c r="P26" s="360"/>
      <c r="Q26" s="360"/>
      <c r="R26" s="360"/>
      <c r="S26" s="360"/>
      <c r="T26" s="360"/>
      <c r="U26" s="360"/>
      <c r="V26" s="360"/>
      <c r="W26" s="360"/>
      <c r="X26" s="360"/>
      <c r="Y26" s="360"/>
      <c r="Z26" s="360"/>
      <c r="AA26" s="360"/>
      <c r="AB26" s="360"/>
      <c r="AC26" s="360"/>
      <c r="AD26" s="360"/>
      <c r="AE26" s="360"/>
      <c r="AF26" s="360"/>
      <c r="AG26" s="360"/>
      <c r="AH26" s="360"/>
      <c r="AI26" s="360"/>
      <c r="AJ26" s="360"/>
      <c r="AK26" s="360"/>
      <c r="AL26" s="360"/>
      <c r="AM26" s="360"/>
      <c r="AN26" s="360"/>
      <c r="AO26" s="360"/>
      <c r="AP26" s="360"/>
      <c r="CU26" s="361"/>
      <c r="CV26" s="361"/>
      <c r="CW26" s="361"/>
      <c r="CX26" s="361"/>
      <c r="CY26" s="361"/>
      <c r="CZ26" s="361"/>
      <c r="DA26" s="361"/>
      <c r="DB26" s="361"/>
      <c r="DC26" s="361"/>
      <c r="DD26" s="361"/>
      <c r="DE26" s="361"/>
      <c r="DF26" s="361"/>
      <c r="DG26" s="361"/>
    </row>
    <row r="27" spans="1:114" ht="15" customHeight="1"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0"/>
      <c r="AD27" s="360"/>
      <c r="AE27" s="360"/>
      <c r="AF27" s="360"/>
      <c r="AG27" s="360"/>
      <c r="AH27" s="360"/>
      <c r="AI27" s="360"/>
      <c r="AJ27" s="360"/>
      <c r="AK27" s="360"/>
      <c r="AL27" s="360"/>
      <c r="AM27" s="360"/>
      <c r="AN27" s="360"/>
      <c r="AO27" s="360"/>
      <c r="AP27" s="360"/>
      <c r="CU27" s="361"/>
      <c r="CV27" s="361"/>
      <c r="CW27" s="361"/>
      <c r="CX27" s="361"/>
      <c r="CY27" s="361"/>
      <c r="CZ27" s="361"/>
      <c r="DA27" s="361"/>
      <c r="DB27" s="361"/>
      <c r="DC27" s="361"/>
      <c r="DD27" s="361"/>
      <c r="DE27" s="361"/>
      <c r="DF27" s="361"/>
      <c r="DG27" s="361"/>
    </row>
    <row r="28" spans="1:114" ht="15" customHeight="1"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  <c r="AG28" s="360"/>
      <c r="AH28" s="360"/>
      <c r="AI28" s="360"/>
      <c r="AJ28" s="360"/>
      <c r="AK28" s="360"/>
      <c r="AL28" s="360"/>
      <c r="AM28" s="360"/>
      <c r="AN28" s="360"/>
      <c r="AO28" s="360"/>
      <c r="AP28" s="360"/>
      <c r="CU28" s="361"/>
      <c r="CV28" s="361"/>
      <c r="CW28" s="361"/>
      <c r="CX28" s="361"/>
      <c r="CY28" s="361"/>
      <c r="CZ28" s="361"/>
      <c r="DA28" s="361"/>
      <c r="DB28" s="361"/>
      <c r="DC28" s="361"/>
      <c r="DD28" s="361"/>
      <c r="DE28" s="361"/>
      <c r="DF28" s="361"/>
      <c r="DG28" s="361"/>
    </row>
    <row r="29" spans="1:114" ht="15" customHeight="1"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CU29" s="361"/>
      <c r="CV29" s="361"/>
      <c r="CW29" s="361"/>
      <c r="CX29" s="361"/>
      <c r="CY29" s="361"/>
      <c r="CZ29" s="361"/>
      <c r="DA29" s="361"/>
      <c r="DB29" s="361"/>
      <c r="DC29" s="361"/>
      <c r="DD29" s="361"/>
      <c r="DE29" s="361"/>
      <c r="DF29" s="361"/>
      <c r="DG29" s="361"/>
    </row>
    <row r="30" spans="1:114" ht="15" customHeight="1"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  <c r="AG30" s="360"/>
      <c r="AH30" s="360"/>
      <c r="AI30" s="360"/>
      <c r="AJ30" s="360"/>
      <c r="AK30" s="360"/>
      <c r="AL30" s="360"/>
      <c r="AM30" s="360"/>
      <c r="AN30" s="360"/>
      <c r="AO30" s="360"/>
      <c r="AP30" s="360"/>
      <c r="CU30" s="361"/>
      <c r="CV30" s="361"/>
      <c r="CW30" s="361"/>
      <c r="CX30" s="361"/>
      <c r="CY30" s="361"/>
      <c r="CZ30" s="361"/>
      <c r="DA30" s="361"/>
      <c r="DB30" s="361"/>
      <c r="DC30" s="361"/>
      <c r="DD30" s="361"/>
      <c r="DE30" s="361"/>
      <c r="DF30" s="361"/>
      <c r="DG30" s="361"/>
    </row>
    <row r="31" spans="1:114" ht="15" customHeight="1"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0"/>
      <c r="AB31" s="360"/>
      <c r="AC31" s="360"/>
      <c r="AD31" s="360"/>
      <c r="AE31" s="360"/>
      <c r="AF31" s="360"/>
      <c r="AG31" s="360"/>
      <c r="AH31" s="360"/>
      <c r="AI31" s="360"/>
      <c r="AJ31" s="360"/>
      <c r="AK31" s="360"/>
      <c r="AL31" s="360"/>
      <c r="AM31" s="360"/>
      <c r="AN31" s="360"/>
      <c r="AO31" s="360"/>
      <c r="AP31" s="360"/>
      <c r="CU31" s="361"/>
      <c r="CV31" s="361"/>
      <c r="CW31" s="361"/>
      <c r="CX31" s="361"/>
      <c r="CY31" s="361"/>
      <c r="CZ31" s="361"/>
      <c r="DA31" s="361"/>
      <c r="DB31" s="361"/>
      <c r="DC31" s="361"/>
      <c r="DD31" s="361"/>
      <c r="DE31" s="361"/>
      <c r="DF31" s="361"/>
      <c r="DG31" s="361"/>
    </row>
    <row r="32" spans="1:114" ht="15" customHeight="1"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0"/>
      <c r="AF32" s="360"/>
      <c r="AG32" s="360"/>
      <c r="AH32" s="360"/>
      <c r="AI32" s="360"/>
      <c r="AJ32" s="360"/>
      <c r="AK32" s="360"/>
      <c r="AL32" s="360"/>
      <c r="AM32" s="360"/>
      <c r="AN32" s="360"/>
      <c r="AO32" s="360"/>
      <c r="AP32" s="360"/>
      <c r="CU32" s="361"/>
      <c r="CV32" s="361"/>
      <c r="CW32" s="361"/>
      <c r="CX32" s="361"/>
      <c r="CY32" s="361"/>
      <c r="CZ32" s="361"/>
      <c r="DA32" s="361"/>
      <c r="DB32" s="361"/>
      <c r="DC32" s="361"/>
      <c r="DD32" s="361"/>
      <c r="DE32" s="361"/>
      <c r="DF32" s="361"/>
      <c r="DG32" s="361"/>
    </row>
    <row r="33" spans="4:111" ht="15" customHeight="1"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0"/>
      <c r="Y33" s="360"/>
      <c r="Z33" s="360"/>
      <c r="AA33" s="360"/>
      <c r="AB33" s="360"/>
      <c r="AC33" s="360"/>
      <c r="AD33" s="360"/>
      <c r="AE33" s="360"/>
      <c r="AF33" s="360"/>
      <c r="AG33" s="360"/>
      <c r="AH33" s="360"/>
      <c r="AI33" s="360"/>
      <c r="AJ33" s="360"/>
      <c r="AK33" s="360"/>
      <c r="AL33" s="360"/>
      <c r="AM33" s="360"/>
      <c r="AN33" s="360"/>
      <c r="AO33" s="360"/>
      <c r="AP33" s="360"/>
      <c r="CU33" s="361"/>
      <c r="CV33" s="361"/>
      <c r="CW33" s="361"/>
      <c r="CX33" s="361"/>
      <c r="CY33" s="361"/>
      <c r="CZ33" s="361"/>
      <c r="DA33" s="361"/>
      <c r="DB33" s="361"/>
      <c r="DC33" s="361"/>
      <c r="DD33" s="361"/>
      <c r="DE33" s="361"/>
      <c r="DF33" s="361"/>
      <c r="DG33" s="361"/>
    </row>
    <row r="34" spans="4:111" ht="15" customHeight="1"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  <c r="AG34" s="360"/>
      <c r="AH34" s="360"/>
      <c r="AI34" s="360"/>
      <c r="AJ34" s="360"/>
      <c r="AK34" s="360"/>
      <c r="AL34" s="360"/>
      <c r="AM34" s="360"/>
      <c r="AN34" s="360"/>
      <c r="AO34" s="360"/>
      <c r="AP34" s="360"/>
      <c r="CU34" s="361"/>
      <c r="CV34" s="361"/>
      <c r="CW34" s="361"/>
      <c r="CX34" s="361"/>
      <c r="CY34" s="361"/>
      <c r="CZ34" s="361"/>
      <c r="DA34" s="361"/>
      <c r="DB34" s="361"/>
      <c r="DC34" s="361"/>
      <c r="DD34" s="361"/>
      <c r="DE34" s="361"/>
      <c r="DF34" s="361"/>
      <c r="DG34" s="361"/>
    </row>
    <row r="35" spans="4:111" ht="15" customHeight="1"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60"/>
      <c r="X35" s="360"/>
      <c r="Y35" s="360"/>
      <c r="Z35" s="360"/>
      <c r="AA35" s="360"/>
      <c r="AB35" s="360"/>
      <c r="AC35" s="360"/>
      <c r="AD35" s="360"/>
      <c r="AE35" s="360"/>
      <c r="AF35" s="360"/>
      <c r="AG35" s="360"/>
      <c r="AH35" s="360"/>
      <c r="AI35" s="360"/>
      <c r="AJ35" s="360"/>
      <c r="AK35" s="360"/>
      <c r="AL35" s="360"/>
      <c r="AM35" s="360"/>
      <c r="AN35" s="360"/>
      <c r="AO35" s="360"/>
      <c r="AP35" s="360"/>
      <c r="CU35" s="361"/>
      <c r="CV35" s="361"/>
      <c r="CW35" s="361"/>
      <c r="CX35" s="361"/>
      <c r="CY35" s="361"/>
      <c r="CZ35" s="361"/>
      <c r="DA35" s="361"/>
      <c r="DB35" s="361"/>
      <c r="DC35" s="361"/>
      <c r="DD35" s="361"/>
      <c r="DE35" s="361"/>
      <c r="DF35" s="361"/>
      <c r="DG35" s="361"/>
    </row>
    <row r="36" spans="4:111" ht="15" customHeight="1"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  <c r="O36" s="360"/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  <c r="AG36" s="360"/>
      <c r="AH36" s="360"/>
      <c r="AI36" s="360"/>
      <c r="AJ36" s="360"/>
      <c r="AK36" s="360"/>
      <c r="AL36" s="360"/>
      <c r="AM36" s="360"/>
      <c r="AN36" s="360"/>
      <c r="AO36" s="360"/>
      <c r="AP36" s="360"/>
      <c r="CU36" s="361"/>
      <c r="CV36" s="361"/>
      <c r="CW36" s="361"/>
      <c r="CX36" s="361"/>
      <c r="CY36" s="361"/>
      <c r="CZ36" s="361"/>
      <c r="DA36" s="361"/>
      <c r="DB36" s="361"/>
      <c r="DC36" s="361"/>
      <c r="DD36" s="361"/>
      <c r="DE36" s="361"/>
      <c r="DF36" s="361"/>
      <c r="DG36" s="361"/>
    </row>
  </sheetData>
  <autoFilter ref="A10:DJ17"/>
  <mergeCells count="43">
    <mergeCell ref="D22:AP36"/>
    <mergeCell ref="CU22:DG36"/>
    <mergeCell ref="A2:D2"/>
    <mergeCell ref="CH9:CI9"/>
    <mergeCell ref="CL9:CM9"/>
    <mergeCell ref="CF9:CG9"/>
    <mergeCell ref="AN9:AO9"/>
    <mergeCell ref="AP9:AQ9"/>
    <mergeCell ref="BJ9:BK9"/>
    <mergeCell ref="BH9:BI9"/>
    <mergeCell ref="AV9:AW9"/>
    <mergeCell ref="AX9:AY9"/>
    <mergeCell ref="AZ9:BE9"/>
    <mergeCell ref="CB9:CC9"/>
    <mergeCell ref="N9:O9"/>
    <mergeCell ref="AH9:AM9"/>
    <mergeCell ref="CN9:CS9"/>
    <mergeCell ref="CJ9:CK9"/>
    <mergeCell ref="P9:Q9"/>
    <mergeCell ref="R9:S9"/>
    <mergeCell ref="T9:U9"/>
    <mergeCell ref="V9:W9"/>
    <mergeCell ref="X9:Y9"/>
    <mergeCell ref="Z9:AA9"/>
    <mergeCell ref="AF9:AG9"/>
    <mergeCell ref="AD9:AE9"/>
    <mergeCell ref="AB9:AC9"/>
    <mergeCell ref="A4:I4"/>
    <mergeCell ref="A3:L3"/>
    <mergeCell ref="DE8:DG9"/>
    <mergeCell ref="CW8:DC9"/>
    <mergeCell ref="CT8:CV9"/>
    <mergeCell ref="AH8:CS8"/>
    <mergeCell ref="BR9:BW9"/>
    <mergeCell ref="CD9:CE9"/>
    <mergeCell ref="AR9:AS9"/>
    <mergeCell ref="BP9:BQ9"/>
    <mergeCell ref="BN9:BO9"/>
    <mergeCell ref="BZ9:CA9"/>
    <mergeCell ref="BF9:BG9"/>
    <mergeCell ref="AT9:AU9"/>
    <mergeCell ref="BX9:BY9"/>
    <mergeCell ref="BL9:BM9"/>
  </mergeCells>
  <conditionalFormatting sqref="J9:K9 DB12 DD12 AL12 BD12 BV12 CR12 DB16 DD16 AL16 BD16 BV16 CR16 DB14 DD14 AL14 BD14 BV14 CR14">
    <cfRule type="cellIs" dxfId="4" priority="106" operator="lessThan">
      <formula>0</formula>
    </cfRule>
  </conditionalFormatting>
  <conditionalFormatting sqref="DD12 DD16:DD17 DD14">
    <cfRule type="cellIs" dxfId="3" priority="107" operator="greaterThan">
      <formula>0</formula>
    </cfRule>
  </conditionalFormatting>
  <conditionalFormatting sqref="DD17">
    <cfRule type="cellIs" dxfId="2" priority="108" operator="lessThan">
      <formula>0</formula>
    </cfRule>
  </conditionalFormatting>
  <conditionalFormatting sqref="J9:K9">
    <cfRule type="cellIs" dxfId="1" priority="110" operator="greaterThan">
      <formula>0</formula>
    </cfRule>
  </conditionalFormatting>
  <conditionalFormatting sqref="J9:K9">
    <cfRule type="cellIs" dxfId="0" priority="111" operator="greaterThan">
      <formula>0</formula>
    </cfRule>
  </conditionalFormatting>
  <pageMargins left="0.25" right="0.25" top="0.75" bottom="0.75" header="0.3" footer="0.3"/>
  <pageSetup paperSize="9" scale="22" fitToHeight="0" orientation="landscape" r:id="rId1"/>
  <colBreaks count="1" manualBreakCount="1">
    <brk id="1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69</v>
      </c>
      <c r="C1" s="105"/>
      <c r="D1" s="106"/>
      <c r="E1" s="106"/>
    </row>
    <row r="2" spans="2:5" ht="12.75" customHeight="1">
      <c r="B2" s="105" t="s">
        <v>70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75</v>
      </c>
      <c r="C1" s="105"/>
      <c r="D1" s="106"/>
      <c r="E1" s="106"/>
    </row>
    <row r="2" spans="2:5" ht="12.75" customHeight="1">
      <c r="B2" s="105" t="s">
        <v>76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78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79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80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5"/>
  <sheetViews>
    <sheetView topLeftCell="A11" zoomScale="70" zoomScaleNormal="70" workbookViewId="0">
      <selection activeCell="G23" sqref="G23"/>
    </sheetView>
  </sheetViews>
  <sheetFormatPr defaultColWidth="12.5703125" defaultRowHeight="15" customHeight="1"/>
  <cols>
    <col min="1" max="1" width="7" customWidth="1"/>
    <col min="2" max="2" width="4.7109375" customWidth="1"/>
    <col min="3" max="3" width="44.140625" customWidth="1"/>
    <col min="4" max="4" width="6.5703125" customWidth="1"/>
    <col min="5" max="5" width="17.42578125" customWidth="1"/>
    <col min="6" max="6" width="16.28515625" customWidth="1"/>
    <col min="7" max="7" width="15.5703125" customWidth="1"/>
    <col min="8" max="8" width="15.85546875" customWidth="1"/>
    <col min="9" max="9" width="11.42578125" customWidth="1"/>
    <col min="10" max="10" width="14.85546875" customWidth="1"/>
    <col min="11" max="23" width="11.42578125" customWidth="1"/>
    <col min="24" max="24" width="12.7109375" customWidth="1"/>
    <col min="25" max="25" width="11.42578125" customWidth="1"/>
  </cols>
  <sheetData>
    <row r="1" spans="1:25" s="167" customFormat="1" ht="27.75" customHeight="1">
      <c r="A1" s="376" t="s">
        <v>175</v>
      </c>
      <c r="B1" s="376"/>
      <c r="C1" s="376"/>
      <c r="D1" s="37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</row>
    <row r="2" spans="1:25" s="167" customFormat="1" ht="27.75">
      <c r="A2" s="328" t="s">
        <v>192</v>
      </c>
      <c r="B2" s="328"/>
      <c r="C2" s="328"/>
      <c r="D2" s="32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9"/>
      <c r="Q2" s="169"/>
      <c r="R2" s="169"/>
      <c r="S2" s="169"/>
      <c r="T2" s="169"/>
      <c r="U2" s="169"/>
      <c r="V2" s="169"/>
      <c r="W2" s="169"/>
      <c r="X2" s="169"/>
    </row>
    <row r="3" spans="1:25" s="167" customFormat="1" ht="30.75" customHeight="1">
      <c r="A3" s="377" t="s">
        <v>205</v>
      </c>
      <c r="B3" s="377"/>
      <c r="C3" s="377"/>
      <c r="D3" s="377"/>
      <c r="E3" s="170"/>
      <c r="F3" s="315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5" ht="64.5" customHeight="1">
      <c r="A4" s="378" t="s">
        <v>182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</row>
    <row r="5" spans="1:25" ht="32.25" customHeight="1">
      <c r="A5" s="379" t="s">
        <v>81</v>
      </c>
      <c r="B5" s="371" t="s">
        <v>8</v>
      </c>
      <c r="C5" s="371" t="s">
        <v>9</v>
      </c>
      <c r="D5" s="372" t="s">
        <v>11</v>
      </c>
      <c r="E5" s="369" t="s">
        <v>82</v>
      </c>
      <c r="F5" s="371" t="s">
        <v>83</v>
      </c>
      <c r="G5" s="371" t="s">
        <v>84</v>
      </c>
      <c r="H5" s="372" t="s">
        <v>185</v>
      </c>
      <c r="I5" s="372" t="s">
        <v>85</v>
      </c>
      <c r="J5" s="372" t="s">
        <v>86</v>
      </c>
      <c r="K5" s="373" t="s">
        <v>87</v>
      </c>
      <c r="L5" s="346"/>
      <c r="M5" s="347"/>
      <c r="N5" s="373" t="s">
        <v>88</v>
      </c>
      <c r="O5" s="346"/>
      <c r="P5" s="347"/>
      <c r="Q5" s="373" t="s">
        <v>89</v>
      </c>
      <c r="R5" s="346"/>
      <c r="S5" s="347"/>
      <c r="T5" s="373" t="s">
        <v>90</v>
      </c>
      <c r="U5" s="346"/>
      <c r="V5" s="347"/>
      <c r="W5" s="372" t="s">
        <v>91</v>
      </c>
      <c r="X5" s="372" t="s">
        <v>92</v>
      </c>
      <c r="Y5" s="371" t="s">
        <v>93</v>
      </c>
    </row>
    <row r="6" spans="1:25" ht="42.75" customHeight="1">
      <c r="A6" s="367"/>
      <c r="B6" s="367"/>
      <c r="C6" s="367"/>
      <c r="D6" s="367"/>
      <c r="E6" s="367"/>
      <c r="F6" s="367"/>
      <c r="G6" s="367"/>
      <c r="H6" s="367"/>
      <c r="I6" s="367"/>
      <c r="J6" s="367"/>
      <c r="K6" s="375" t="s">
        <v>19</v>
      </c>
      <c r="L6" s="375" t="s">
        <v>20</v>
      </c>
      <c r="M6" s="374" t="s">
        <v>94</v>
      </c>
      <c r="N6" s="375" t="s">
        <v>19</v>
      </c>
      <c r="O6" s="375" t="s">
        <v>20</v>
      </c>
      <c r="P6" s="374" t="s">
        <v>94</v>
      </c>
      <c r="Q6" s="375" t="s">
        <v>19</v>
      </c>
      <c r="R6" s="375" t="s">
        <v>20</v>
      </c>
      <c r="S6" s="374" t="s">
        <v>94</v>
      </c>
      <c r="T6" s="375" t="s">
        <v>19</v>
      </c>
      <c r="U6" s="375" t="s">
        <v>20</v>
      </c>
      <c r="V6" s="374" t="s">
        <v>94</v>
      </c>
      <c r="W6" s="367"/>
      <c r="X6" s="367"/>
      <c r="Y6" s="367"/>
    </row>
    <row r="7" spans="1:25" ht="42.75" customHeight="1">
      <c r="A7" s="367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</row>
    <row r="8" spans="1:25" ht="42.75" customHeight="1">
      <c r="A8" s="370"/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</row>
    <row r="9" spans="1:25" ht="20.25" customHeight="1">
      <c r="A9" s="366" t="s">
        <v>134</v>
      </c>
      <c r="B9" s="113">
        <v>1</v>
      </c>
      <c r="C9" s="114" t="s">
        <v>57</v>
      </c>
      <c r="D9" s="115" t="s">
        <v>49</v>
      </c>
      <c r="E9" s="116">
        <f>SUMIFS('Приложение 21'!G12:G16, 'Приложение 21'!F12:F16, "=грунт*",'Приложение 21'!E12:E16, "=м3*")</f>
        <v>0</v>
      </c>
      <c r="F9" s="117">
        <f>SUMIFS('Приложение 21'!DE12:DE16,'Приложение 21'!F12:F16,"=грунт",'Приложение 21'!E12:E16,"=м3")</f>
        <v>0</v>
      </c>
      <c r="G9" s="118">
        <f t="shared" ref="G9:G39" si="0">IF(E9&lt;&gt;0,F9/E9,0)</f>
        <v>0</v>
      </c>
      <c r="H9" s="117">
        <f>SUMIFS('Приложение 21'!L12:L16,'Приложение 21'!F12:F16,"=грунт",'Приложение 21'!E12:E16,"=м3")</f>
        <v>0</v>
      </c>
      <c r="I9" s="117">
        <f>SUMIFS('Приложение 21'!J12:J16,'Приложение 21'!F12:F16,"=грунт",'Приложение 21'!E12:E16,"=м3")</f>
        <v>0</v>
      </c>
      <c r="J9" s="117">
        <f>SUMIFS('Приложение 21'!K12:K16,'Приложение 21'!F12:F16,"=грунт",'Приложение 21'!E12:E16,"=м3")</f>
        <v>0</v>
      </c>
      <c r="K9" s="117">
        <f>SUMIFS('Приложение 21'!AH12:AH16,'Приложение 21'!F12:F16,"=грунт",'Приложение 21'!E12:E16,"=м3")</f>
        <v>0</v>
      </c>
      <c r="L9" s="117">
        <f>SUMIFS('Приложение 21'!AJ12:AJ16,'Приложение 21'!F12:F16,"=грунт",'Приложение 21'!E12:E16,"=м3")</f>
        <v>0</v>
      </c>
      <c r="M9" s="118">
        <f t="shared" ref="M9:M39" si="1">IF(K9&lt;&gt;0,L9/K9,0)</f>
        <v>0</v>
      </c>
      <c r="N9" s="117">
        <f>SUMIFS('Приложение 21'!AZ12:AZ16,'Приложение 21'!F12:F16,"=грунт",'Приложение 21'!E12:E16,"=м3")</f>
        <v>0</v>
      </c>
      <c r="O9" s="117">
        <f>SUMIFS('Приложение 21'!BB12:BB16,'Приложение 21'!F12:F16,"=грунт",'Приложение 21'!E12:E16,"=м3")</f>
        <v>0</v>
      </c>
      <c r="P9" s="118">
        <f t="shared" ref="P9:P39" si="2">IF(N9&lt;&gt;0,O9/N9,0)</f>
        <v>0</v>
      </c>
      <c r="Q9" s="117">
        <f>SUMIFS('Приложение 21'!BR12:BR16,'Приложение 21'!F12:F16,"=грунт",'Приложение 21'!E12:E16,"=м3")</f>
        <v>0</v>
      </c>
      <c r="R9" s="117">
        <f>SUMIFS('Приложение 21'!BT12:BT16,'Приложение 21'!F12:F16,"=грунт",'Приложение 21'!E12:E16,"=м3")</f>
        <v>0</v>
      </c>
      <c r="S9" s="118">
        <f t="shared" ref="S9:S39" si="3">IF(Q9&lt;&gt;0,R9/Q9,0)</f>
        <v>0</v>
      </c>
      <c r="T9" s="117">
        <f>SUMIFS('Приложение 21'!CN12:CN16,'Приложение 21'!F12:F16,"=грунт",'Приложение 21'!E12:E16,"=м3")</f>
        <v>0</v>
      </c>
      <c r="U9" s="117">
        <f>SUMIFS('Приложение 21'!CP12:CP16,'Приложение 21'!F12:F16,"=грунт",'Приложение 21'!E12:E16,"=м3")</f>
        <v>0</v>
      </c>
      <c r="V9" s="118">
        <f t="shared" ref="V9:V39" si="4">IF(T9&lt;&gt;0,U9/T9,0)</f>
        <v>0</v>
      </c>
      <c r="W9" s="117">
        <f>SUMIFS('Приложение 21'!CT12:CT16,'Приложение 21'!F12:F16,"=грунт",'Приложение 21'!E12:E16,"=м3")</f>
        <v>0</v>
      </c>
      <c r="X9" s="117">
        <f>SUMIFS('Приложение 21'!CU12:CU16,'Приложение 21'!F12:F16,"=грунт",'Приложение 21'!E12:E16,"=м3")</f>
        <v>0</v>
      </c>
      <c r="Y9" s="119">
        <f t="shared" ref="Y9:Y39" si="5">IF(I9&lt;&gt;0,W9/I9,0)</f>
        <v>0</v>
      </c>
    </row>
    <row r="10" spans="1:25" ht="17.25" customHeight="1">
      <c r="A10" s="367"/>
      <c r="B10" s="113">
        <v>2</v>
      </c>
      <c r="C10" s="114" t="s">
        <v>95</v>
      </c>
      <c r="D10" s="115" t="s">
        <v>49</v>
      </c>
      <c r="E10" s="116">
        <f>SUMIFS('Приложение 21'!G12:G16, 'Приложение 21'!F12:F16, "=подбетонка*",'Приложение 21'!E12:E16, "=м3*")</f>
        <v>0</v>
      </c>
      <c r="F10" s="117">
        <f>SUMIFS('Приложение 21'!DE12:DE16,'Приложение 21'!F12:F16,"=подбетонка",'Приложение 21'!E12:E16,"=м3")</f>
        <v>0</v>
      </c>
      <c r="G10" s="120">
        <f t="shared" si="0"/>
        <v>0</v>
      </c>
      <c r="H10" s="117">
        <f>SUMIFS('Приложение 21'!L12:L16,'Приложение 21'!F12:F16,"=подбетонка",'Приложение 21'!E12:E16,"=м3")</f>
        <v>0</v>
      </c>
      <c r="I10" s="117">
        <f>SUMIFS('Приложение 21'!J12:J16,'Приложение 21'!F12:F16,"=подбетонка",'Приложение 21'!E12:E16,"=м3")</f>
        <v>0</v>
      </c>
      <c r="J10" s="117">
        <f>SUMIFS('Приложение 21'!K12:K16,'Приложение 21'!F12:F16,"=подбетонка",'Приложение 21'!E12:E16,"=м3")</f>
        <v>0</v>
      </c>
      <c r="K10" s="117">
        <f>SUMIFS('Приложение 21'!AH12:AH16,'Приложение 21'!F12:F16,"=подбетонка",'Приложение 21'!E12:E16,"=м3")</f>
        <v>0</v>
      </c>
      <c r="L10" s="117">
        <f>SUMIFS('Приложение 21'!AJ12:AJ16,'Приложение 21'!F12:F16,"=подбетонка",'Приложение 21'!E12:E16,"=м3")</f>
        <v>0</v>
      </c>
      <c r="M10" s="121">
        <f t="shared" si="1"/>
        <v>0</v>
      </c>
      <c r="N10" s="117">
        <f>SUMIFS('Приложение 21'!AZ12:AZ16,'Приложение 21'!F12:F16,"=подбетонка",'Приложение 21'!E12:E16,"=м3")</f>
        <v>0</v>
      </c>
      <c r="O10" s="117">
        <f>SUMIFS('Приложение 21'!BB12:BB16,'Приложение 21'!F12:F16,"=подбетонка",'Приложение 21'!E12:E16,"=м3")</f>
        <v>0</v>
      </c>
      <c r="P10" s="121">
        <f t="shared" si="2"/>
        <v>0</v>
      </c>
      <c r="Q10" s="117">
        <f>SUMIFS('Приложение 21'!BR12:BR16,'Приложение 21'!F12:F16,"=подбетонка",'Приложение 21'!E12:E16,"=м3")</f>
        <v>0</v>
      </c>
      <c r="R10" s="117">
        <f>SUMIFS('Приложение 21'!BT12:BT16,'Приложение 21'!F12:F16,"=подбетонка",'Приложение 21'!E12:E16,"=м3")</f>
        <v>0</v>
      </c>
      <c r="S10" s="121">
        <f t="shared" si="3"/>
        <v>0</v>
      </c>
      <c r="T10" s="117">
        <f>SUMIFS('Приложение 21'!CN12:CN16,'Приложение 21'!F12:F16,"=подбетонка",'Приложение 21'!E12:E16,"=м3")</f>
        <v>0</v>
      </c>
      <c r="U10" s="117">
        <f>SUMIFS('Приложение 21'!CP12:CP16,'Приложение 21'!F12:F16,"=подбетонка",'Приложение 21'!E12:E16,"=м3")</f>
        <v>0</v>
      </c>
      <c r="V10" s="121">
        <f t="shared" si="4"/>
        <v>0</v>
      </c>
      <c r="W10" s="117">
        <f>SUMIFS('Приложение 21'!CT12:CT16,'Приложение 21'!F12:F16,"=подбетонка",'Приложение 21'!E12:E16,"=м3")</f>
        <v>0</v>
      </c>
      <c r="X10" s="117">
        <f>SUMIFS('Приложение 21'!CU12:CU16,'Приложение 21'!F12:F16,"=подбетонка",'Приложение 21'!E12:E16,"=м3")</f>
        <v>0</v>
      </c>
      <c r="Y10" s="122">
        <f t="shared" si="5"/>
        <v>0</v>
      </c>
    </row>
    <row r="11" spans="1:25" ht="39.75" customHeight="1">
      <c r="A11" s="367"/>
      <c r="B11" s="113">
        <v>3</v>
      </c>
      <c r="C11" s="123" t="s">
        <v>96</v>
      </c>
      <c r="D11" s="115" t="s">
        <v>49</v>
      </c>
      <c r="E11" s="116">
        <f>SUMIFS('Приложение 21'!G12:G16, 'Приложение 21'!F12:F16, "=подземная*",'Приложение 21'!E12:E16, "=м3*")</f>
        <v>0</v>
      </c>
      <c r="F11" s="117">
        <f>SUMIFS('Приложение 21'!DE12:DE16,'Приложение 21'!F12:F16,"=подземная",'Приложение 21'!E12:E16,"=м3")</f>
        <v>0</v>
      </c>
      <c r="G11" s="120">
        <f t="shared" si="0"/>
        <v>0</v>
      </c>
      <c r="H11" s="117">
        <f>SUMIFS('Приложение 21'!L12:L16,'Приложение 21'!F12:F16,"=подземная",'Приложение 21'!E12:E16,"=м3")</f>
        <v>0</v>
      </c>
      <c r="I11" s="117">
        <f>SUMIFS('Приложение 21'!J12:J16,'Приложение 21'!F12:F16,"=подземная",'Приложение 21'!E12:E16,"=м3")</f>
        <v>0</v>
      </c>
      <c r="J11" s="117">
        <f>SUMIFS('Приложение 21'!K12:K16,'Приложение 21'!F12:F16,"=подземная",'Приложение 21'!E12:E16,"=м3")</f>
        <v>0</v>
      </c>
      <c r="K11" s="117">
        <f>SUMIFS('Приложение 21'!AH12:AH16,'Приложение 21'!F12:F16,"=подземная",'Приложение 21'!E12:E16,"=м3")</f>
        <v>0</v>
      </c>
      <c r="L11" s="117">
        <f>SUMIFS('Приложение 21'!AJ12:AJ16,'Приложение 21'!F12:F16,"=подземная",'Приложение 21'!E12:E16,"=м3")</f>
        <v>0</v>
      </c>
      <c r="M11" s="121">
        <f t="shared" si="1"/>
        <v>0</v>
      </c>
      <c r="N11" s="117">
        <f>SUMIFS('Приложение 21'!AZ12:AZ16,'Приложение 21'!F12:F16,"=подземная",'Приложение 21'!E12:E16,"=м3")</f>
        <v>0</v>
      </c>
      <c r="O11" s="117">
        <f>SUMIFS('Приложение 21'!BB12:BB16,'Приложение 21'!F12:F16,"=подземная",'Приложение 21'!E12:E16,"=м3")</f>
        <v>0</v>
      </c>
      <c r="P11" s="121">
        <f t="shared" si="2"/>
        <v>0</v>
      </c>
      <c r="Q11" s="117">
        <f>SUMIFS('Приложение 21'!BR12:BR16,'Приложение 21'!F12:F16,"=подземная",'Приложение 21'!E12:E16,"=м3")</f>
        <v>0</v>
      </c>
      <c r="R11" s="117">
        <f>SUMIFS('Приложение 21'!BT12:BT16,'Приложение 21'!F12:F16,"=подземная",'Приложение 21'!E12:E16,"=м3")</f>
        <v>0</v>
      </c>
      <c r="S11" s="121">
        <f t="shared" si="3"/>
        <v>0</v>
      </c>
      <c r="T11" s="117">
        <f>SUMIFS('Приложение 21'!CN12:CN16,'Приложение 21'!F12:F16,"=подземная",'Приложение 21'!E12:E16,"=м3")</f>
        <v>0</v>
      </c>
      <c r="U11" s="117">
        <f>SUMIFS('Приложение 21'!CP12:CP16,'Приложение 21'!F12:F16,"=подземная",'Приложение 21'!E12:E16,"=м3")</f>
        <v>0</v>
      </c>
      <c r="V11" s="121">
        <f t="shared" si="4"/>
        <v>0</v>
      </c>
      <c r="W11" s="117">
        <f>SUMIFS('Приложение 21'!CT12:CT16,'Приложение 21'!F12:F16,"=подземная",'Приложение 21'!E12:E16,"=м3")</f>
        <v>0</v>
      </c>
      <c r="X11" s="117">
        <f>SUMIFS('Приложение 21'!CU12:CU16,'Приложение 21'!F12:F16,"=подземная",'Приложение 21'!E12:E16,"=м3")</f>
        <v>0</v>
      </c>
      <c r="Y11" s="122">
        <f t="shared" si="5"/>
        <v>0</v>
      </c>
    </row>
    <row r="12" spans="1:25" ht="37.5" customHeight="1">
      <c r="A12" s="367"/>
      <c r="B12" s="113">
        <v>4</v>
      </c>
      <c r="C12" s="123" t="s">
        <v>97</v>
      </c>
      <c r="D12" s="115" t="s">
        <v>49</v>
      </c>
      <c r="E12" s="116">
        <f>SUMIFS('Приложение 21'!G12:G16, 'Приложение 21'!F12:F16, "=надземная*",'Приложение 21'!E12:E16, "=м3*")</f>
        <v>0</v>
      </c>
      <c r="F12" s="117">
        <f>SUMIFS('Приложение 21'!DE12:DE16,'Приложение 21'!F12:F16,"=надземная",'Приложение 21'!E12:E16,"=м3")</f>
        <v>0</v>
      </c>
      <c r="G12" s="120">
        <f t="shared" si="0"/>
        <v>0</v>
      </c>
      <c r="H12" s="117">
        <f>SUMIFS('Приложение 21'!L12:L16,'Приложение 21'!F12:F16,"=надземная",'Приложение 21'!E12:E16,"=м3")</f>
        <v>0</v>
      </c>
      <c r="I12" s="117">
        <f>SUMIFS('Приложение 21'!J12:J16,'Приложение 21'!F12:F16,"=надземная",'Приложение 21'!E12:E16,"=м3")</f>
        <v>0</v>
      </c>
      <c r="J12" s="117">
        <f>SUMIFS('Приложение 21'!K12:K16,'Приложение 21'!F12:F16,"=надземная",'Приложение 21'!E12:E16,"=м3")</f>
        <v>0</v>
      </c>
      <c r="K12" s="117">
        <f>SUMIFS('Приложение 21'!AH12:AH16,'Приложение 21'!F12:F16,"=надземная",'Приложение 21'!E12:E16,"=м3")</f>
        <v>0</v>
      </c>
      <c r="L12" s="117">
        <f>SUMIFS('Приложение 21'!AJ12:AJ16,'Приложение 21'!F12:F16,"=надземная",'Приложение 21'!E12:E16,"=м3")</f>
        <v>0</v>
      </c>
      <c r="M12" s="121">
        <f t="shared" si="1"/>
        <v>0</v>
      </c>
      <c r="N12" s="117">
        <f>SUMIFS('Приложение 21'!AZ12:AZ16,'Приложение 21'!F12:F16,"=надземная",'Приложение 21'!E12:E16,"=м3")</f>
        <v>0</v>
      </c>
      <c r="O12" s="117">
        <f>SUMIFS('Приложение 21'!BB12:BB16,'Приложение 21'!F12:F16,"=надземная",'Приложение 21'!E12:E16,"=м3")</f>
        <v>0</v>
      </c>
      <c r="P12" s="121">
        <f t="shared" si="2"/>
        <v>0</v>
      </c>
      <c r="Q12" s="117">
        <f>SUMIFS('Приложение 21'!BR12:BR16,'Приложение 21'!F12:F16,"=надземная",'Приложение 21'!E12:E16,"=м3")</f>
        <v>0</v>
      </c>
      <c r="R12" s="117">
        <f>SUMIFS('Приложение 21'!BT12:BT16,'Приложение 21'!F12:F16,"=надземная",'Приложение 21'!E12:E16,"=м3")</f>
        <v>0</v>
      </c>
      <c r="S12" s="121">
        <f t="shared" si="3"/>
        <v>0</v>
      </c>
      <c r="T12" s="117">
        <f>SUMIFS('Приложение 21'!CN12:CN16,'Приложение 21'!F12:F16,"=надземная",'Приложение 21'!E12:E16,"=м3")</f>
        <v>0</v>
      </c>
      <c r="U12" s="117">
        <f>SUMIFS('Приложение 21'!CP12:CP16,'Приложение 21'!F12:F16,"=надземная",'Приложение 21'!E12:E16,"=м3")</f>
        <v>0</v>
      </c>
      <c r="V12" s="121">
        <f t="shared" si="4"/>
        <v>0</v>
      </c>
      <c r="W12" s="117">
        <f>SUMIFS('Приложение 21'!CT12:CT16,'Приложение 21'!F12:F16,"=надземная",'Приложение 21'!E12:E16,"=м3")</f>
        <v>0</v>
      </c>
      <c r="X12" s="117">
        <f>SUMIFS('Приложение 21'!CU12:CU16,'Приложение 21'!F12:F16,"=надземная",'Приложение 21'!E12:E16,"=м3")</f>
        <v>0</v>
      </c>
      <c r="Y12" s="122">
        <f t="shared" si="5"/>
        <v>0</v>
      </c>
    </row>
    <row r="13" spans="1:25" ht="22.5" customHeight="1">
      <c r="A13" s="367"/>
      <c r="B13" s="113">
        <v>5</v>
      </c>
      <c r="C13" s="114" t="s">
        <v>58</v>
      </c>
      <c r="D13" s="115" t="s">
        <v>49</v>
      </c>
      <c r="E13" s="116">
        <f>SUMIFS('Приложение 21'!G12:G16, 'Приложение 21'!F12:F16, "=засыпка*",'Приложение 21'!E12:E16, "=м3*")</f>
        <v>0</v>
      </c>
      <c r="F13" s="117">
        <f>SUMIFS('Приложение 21'!DE12:DE16,'Приложение 21'!F12:F16,"=засыпка",'Приложение 21'!E12:E16,"=м3")</f>
        <v>0</v>
      </c>
      <c r="G13" s="120">
        <f t="shared" si="0"/>
        <v>0</v>
      </c>
      <c r="H13" s="117">
        <f>SUMIFS('Приложение 21'!L12:L16,'Приложение 21'!F12:F16,"=засыпка",'Приложение 21'!E12:E16,"=м3")</f>
        <v>0</v>
      </c>
      <c r="I13" s="117">
        <f>SUMIFS('Приложение 21'!J12:J16,'Приложение 21'!F12:F16,"=засыпка",'Приложение 21'!E12:E16,"=м3")</f>
        <v>0</v>
      </c>
      <c r="J13" s="117">
        <f>SUMIFS('Приложение 21'!K12:K16,'Приложение 21'!F12:F16,"=засыпка",'Приложение 21'!E12:E16,"=м3")</f>
        <v>0</v>
      </c>
      <c r="K13" s="117">
        <f>SUMIFS('Приложение 21'!AH12:AH16,'Приложение 21'!F12:F16,"=засыпка",'Приложение 21'!E12:E16,"=м3")</f>
        <v>0</v>
      </c>
      <c r="L13" s="117">
        <f>SUMIFS('Приложение 21'!AJ12:AJ16,'Приложение 21'!F12:F16,"=засыпка",'Приложение 21'!E12:E16,"=м3")</f>
        <v>0</v>
      </c>
      <c r="M13" s="121">
        <f t="shared" si="1"/>
        <v>0</v>
      </c>
      <c r="N13" s="117">
        <f>SUMIFS('Приложение 21'!AZ12:AZ16,'Приложение 21'!F12:F16,"=засыпка",'Приложение 21'!E12:E16,"=м3")</f>
        <v>0</v>
      </c>
      <c r="O13" s="117">
        <f>SUMIFS('Приложение 21'!BB12:BB16,'Приложение 21'!F12:F16,"=засыпка",'Приложение 21'!E12:E16,"=м3")</f>
        <v>0</v>
      </c>
      <c r="P13" s="121">
        <f t="shared" si="2"/>
        <v>0</v>
      </c>
      <c r="Q13" s="117">
        <f>SUMIFS('Приложение 21'!BR12:BR16,'Приложение 21'!F12:F16,"=засыпка",'Приложение 21'!E12:E16,"=м3")</f>
        <v>0</v>
      </c>
      <c r="R13" s="117">
        <f>SUMIFS('Приложение 21'!BT12:BT16,'Приложение 21'!F12:F16,"=засыпка",'Приложение 21'!E12:E16,"=м3")</f>
        <v>0</v>
      </c>
      <c r="S13" s="121">
        <f t="shared" si="3"/>
        <v>0</v>
      </c>
      <c r="T13" s="117">
        <f>SUMIFS('Приложение 21'!CN12:CN16,'Приложение 21'!F12:F16,"=засыпка",'Приложение 21'!E12:E16,"=м3")</f>
        <v>0</v>
      </c>
      <c r="U13" s="117">
        <f>SUMIFS('Приложение 21'!CP12:CP16,'Приложение 21'!F12:F16,"=засыпка",'Приложение 21'!E12:E16,"=м3")</f>
        <v>0</v>
      </c>
      <c r="V13" s="121">
        <f t="shared" si="4"/>
        <v>0</v>
      </c>
      <c r="W13" s="117">
        <f>SUMIFS('Приложение 21'!CT12:CT16,'Приложение 21'!F12:F16,"=засыпка",'Приложение 21'!E12:E16,"=м3")</f>
        <v>0</v>
      </c>
      <c r="X13" s="117">
        <f>SUMIFS('Приложение 21'!CU12:CU16,'Приложение 21'!F12:F16,"=засыпка",'Приложение 21'!E12:E16,"=м3")</f>
        <v>0</v>
      </c>
      <c r="Y13" s="122">
        <f t="shared" si="5"/>
        <v>0</v>
      </c>
    </row>
    <row r="14" spans="1:25" ht="22.5" customHeight="1">
      <c r="A14" s="367"/>
      <c r="B14" s="113">
        <v>6</v>
      </c>
      <c r="C14" s="123" t="s">
        <v>98</v>
      </c>
      <c r="D14" s="124" t="s">
        <v>99</v>
      </c>
      <c r="E14" s="116">
        <f>SUMIFS('Приложение 21'!G12:G16, 'Приложение 21'!F12:F16, "=КМ*",'Приложение 21'!E12:E16, "=т.н.*")</f>
        <v>0</v>
      </c>
      <c r="F14" s="117">
        <f>SUMIFS('Приложение 21'!DE12:DE16,'Приложение 21'!F12:F16,"=КМ",'Приложение 21'!E12:E16,"=т.н.")</f>
        <v>0</v>
      </c>
      <c r="G14" s="125">
        <f t="shared" si="0"/>
        <v>0</v>
      </c>
      <c r="H14" s="117">
        <f>SUMIFS('Приложение 21'!L12:L16,'Приложение 21'!F12:F16,"=КМ",'Приложение 21'!E12:E16,"=т.н.")</f>
        <v>0</v>
      </c>
      <c r="I14" s="117">
        <f>SUMIFS('Приложение 21'!J12:J16,'Приложение 21'!F12:F16,"=КМ",'Приложение 21'!E12:E16,"=т.н.")</f>
        <v>0</v>
      </c>
      <c r="J14" s="117">
        <f>SUMIFS('Приложение 21'!K12:K16,'Приложение 21'!F12:F16,"=КМ",'Приложение 21'!E12:E16,"=т.н.")</f>
        <v>0</v>
      </c>
      <c r="K14" s="117">
        <f>SUMIFS('Приложение 21'!AH12:AH16,'Приложение 21'!F12:F16,"=КМ",'Приложение 21'!E12:E16,"=т.н.")</f>
        <v>0</v>
      </c>
      <c r="L14" s="117">
        <f>SUMIFS('Приложение 21'!AJ12:AJ16,'Приложение 21'!F12:F16,"=КМ",'Приложение 21'!E12:E16,"=т.н.")</f>
        <v>0</v>
      </c>
      <c r="M14" s="125">
        <f t="shared" si="1"/>
        <v>0</v>
      </c>
      <c r="N14" s="117">
        <f>SUMIFS('Приложение 21'!AZ12:AZ16,'Приложение 21'!F12:F16,"=КМ",'Приложение 21'!E12:E16,"=т.н.")</f>
        <v>0</v>
      </c>
      <c r="O14" s="117">
        <f>SUMIFS('Приложение 21'!BB12:BB16,'Приложение 21'!F12:F16,"=КМ",'Приложение 21'!E12:E16,"=т.н.")</f>
        <v>0</v>
      </c>
      <c r="P14" s="125">
        <f t="shared" si="2"/>
        <v>0</v>
      </c>
      <c r="Q14" s="117">
        <f>SUMIFS('Приложение 21'!BR12:BR16,'Приложение 21'!F12:F16,"=КМ",'Приложение 21'!E12:E16,"=т.н.")</f>
        <v>0</v>
      </c>
      <c r="R14" s="117">
        <f>SUMIFS('Приложение 21'!BT12:BT16,'Приложение 21'!F12:F16,"=КМ",'Приложение 21'!E12:E16,"=т.н.")</f>
        <v>0</v>
      </c>
      <c r="S14" s="125">
        <f t="shared" si="3"/>
        <v>0</v>
      </c>
      <c r="T14" s="117">
        <f>SUMIFS('Приложение 21'!CN12:CN16,'Приложение 21'!F12:F16,"=КМ",'Приложение 21'!E12:E16,"=т.н.")</f>
        <v>0</v>
      </c>
      <c r="U14" s="117">
        <f>SUMIFS('Приложение 21'!CP12:CP16,'Приложение 21'!F12:F16,"=КМ",'Приложение 21'!E12:E16,"=т.н.")</f>
        <v>0</v>
      </c>
      <c r="V14" s="125">
        <f t="shared" si="4"/>
        <v>0</v>
      </c>
      <c r="W14" s="117">
        <f>SUMIFS('Приложение 21'!CT12:CT16,'Приложение 21'!F12:F16,"=КМ",'Приложение 21'!E12:E16,"=т.н.")</f>
        <v>0</v>
      </c>
      <c r="X14" s="117">
        <f>SUMIFS('Приложение 21'!CU12:CU16,'Приложение 21'!F12:F16,"=КМ",'Приложение 21'!E12:E16,"=т.н.")</f>
        <v>0</v>
      </c>
      <c r="Y14" s="126">
        <f t="shared" si="5"/>
        <v>0</v>
      </c>
    </row>
    <row r="15" spans="1:25" ht="20.25" customHeight="1">
      <c r="A15" s="367"/>
      <c r="B15" s="113">
        <v>7</v>
      </c>
      <c r="C15" s="127" t="s">
        <v>100</v>
      </c>
      <c r="D15" s="124" t="s">
        <v>59</v>
      </c>
      <c r="E15" s="116">
        <f>SUMIFS('Приложение 21'!G12:G16, 'Приложение 21'!F12:F16, "=АКЗКМ*",'Приложение 21'!E12:E16, "=м2*")</f>
        <v>0</v>
      </c>
      <c r="F15" s="117">
        <f>SUMIFS('Приложение 21'!DE12:DE16,'Приложение 21'!F12:F16,"=АКЗКМ",'Приложение 21'!E12:E16,"=м2")</f>
        <v>0</v>
      </c>
      <c r="G15" s="121">
        <f t="shared" si="0"/>
        <v>0</v>
      </c>
      <c r="H15" s="117">
        <f>SUMIFS('Приложение 21'!L12:L16,'Приложение 21'!F12:F16,"=АКЗКМ",'Приложение 21'!E12:E16,"=м2")</f>
        <v>0</v>
      </c>
      <c r="I15" s="117">
        <f>SUMIFS('Приложение 21'!J12:J16,'Приложение 21'!F12:F16,"=АКЗКМ",'Приложение 21'!E12:E16,"=м2")</f>
        <v>0</v>
      </c>
      <c r="J15" s="117">
        <f>SUMIFS('Приложение 21'!K12:K16,'Приложение 21'!F12:F16,"=АКЗКМ",'Приложение 21'!E12:E16,"=м2")</f>
        <v>0</v>
      </c>
      <c r="K15" s="117">
        <f>SUMIFS('Приложение 21'!AH12:AH16,'Приложение 21'!F12:F16,"=АКЗКМ",'Приложение 21'!E12:E16,"=м2")</f>
        <v>0</v>
      </c>
      <c r="L15" s="117">
        <f>SUMIFS('Приложение 21'!AJ12:AJ16,'Приложение 21'!F12:F16,"=АКЗКМ",'Приложение 21'!E12:E16,"=м2")</f>
        <v>0</v>
      </c>
      <c r="M15" s="121">
        <f t="shared" si="1"/>
        <v>0</v>
      </c>
      <c r="N15" s="117">
        <f>SUMIFS('Приложение 21'!AZ12:AZ16,'Приложение 21'!F12:F16,"=АКЗКМ",'Приложение 21'!E12:E16,"=м2")</f>
        <v>0</v>
      </c>
      <c r="O15" s="117">
        <f>SUMIFS('Приложение 21'!BB12:BB16,'Приложение 21'!F12:F16,"=АКЗКМ",'Приложение 21'!E12:E16,"=м2")</f>
        <v>0</v>
      </c>
      <c r="P15" s="121">
        <f t="shared" si="2"/>
        <v>0</v>
      </c>
      <c r="Q15" s="117">
        <f>SUMIFS('Приложение 21'!BR12:BR16,'Приложение 21'!F12:F16,"=АКЗКМ",'Приложение 21'!E12:E16,"=м2")</f>
        <v>0</v>
      </c>
      <c r="R15" s="117">
        <f>SUMIFS('Приложение 21'!BT12:BT16,'Приложение 21'!F12:F16,"=АКЗКМ",'Приложение 21'!E12:E16,"=м2")</f>
        <v>0</v>
      </c>
      <c r="S15" s="121">
        <f t="shared" si="3"/>
        <v>0</v>
      </c>
      <c r="T15" s="117">
        <f>SUMIFS('Приложение 21'!CN12:CN16,'Приложение 21'!F12:F16,"=АКЗКМ",'Приложение 21'!E12:E16,"=м2")</f>
        <v>0</v>
      </c>
      <c r="U15" s="117">
        <f>SUMIFS('Приложение 21'!CP12:CP16,'Приложение 21'!F12:F16,"=АКЗКМ",'Приложение 21'!E12:E16,"=м2")</f>
        <v>0</v>
      </c>
      <c r="V15" s="121">
        <f t="shared" si="4"/>
        <v>0</v>
      </c>
      <c r="W15" s="117">
        <f>SUMIFS('Приложение 21'!CT12:CT16,'Приложение 21'!F12:F16,"=АКЗКМ",'Приложение 21'!E12:E16,"=м2")</f>
        <v>0</v>
      </c>
      <c r="X15" s="117">
        <f>SUMIFS('Приложение 21'!CU12:CU16,'Приложение 21'!F12:F16,"=АКЗКМ",'Приложение 21'!E12:E16,"=м2")</f>
        <v>0</v>
      </c>
      <c r="Y15" s="128">
        <f t="shared" si="5"/>
        <v>0</v>
      </c>
    </row>
    <row r="16" spans="1:25" ht="22.5" customHeight="1">
      <c r="A16" s="367"/>
      <c r="B16" s="113">
        <v>8</v>
      </c>
      <c r="C16" s="127" t="s">
        <v>101</v>
      </c>
      <c r="D16" s="124" t="s">
        <v>59</v>
      </c>
      <c r="E16" s="116">
        <f>SUMIFS('Приложение 21'!G12:G16, 'Приложение 21'!F12:F16, "=Огнезащита*",'Приложение 21'!E12:E16, "=м2*")</f>
        <v>0</v>
      </c>
      <c r="F16" s="117">
        <f>SUMIFS('Приложение 21'!DE12:DE16,'Приложение 21'!F12:F16,"=Огнезащита",'Приложение 21'!E12:E16,"=м2")</f>
        <v>0</v>
      </c>
      <c r="G16" s="121">
        <f t="shared" si="0"/>
        <v>0</v>
      </c>
      <c r="H16" s="117">
        <f>SUMIFS('Приложение 21'!L12:L16,'Приложение 21'!F12:F16,"=Огнезащита",'Приложение 21'!E12:E16,"=м2")</f>
        <v>0</v>
      </c>
      <c r="I16" s="117">
        <f>SUMIFS('Приложение 21'!J12:J16,'Приложение 21'!F12:F16,"=Огнезащита",'Приложение 21'!E12:E16,"=м2")</f>
        <v>0</v>
      </c>
      <c r="J16" s="117">
        <f>SUMIFS('Приложение 21'!K12:K16,'Приложение 21'!F12:F16,"=Огнезащита",'Приложение 21'!E12:E16,"=м2")</f>
        <v>0</v>
      </c>
      <c r="K16" s="117">
        <f>SUMIFS('Приложение 21'!AH12:AH16,'Приложение 21'!F12:F16,"=Огнезащита",'Приложение 21'!E12:E16,"=м2")</f>
        <v>0</v>
      </c>
      <c r="L16" s="117">
        <f>SUMIFS('Приложение 21'!AJ12:AJ16,'Приложение 21'!F12:F16,"=Огнезащита",'Приложение 21'!E12:E16,"=м2")</f>
        <v>0</v>
      </c>
      <c r="M16" s="121">
        <f t="shared" si="1"/>
        <v>0</v>
      </c>
      <c r="N16" s="117">
        <f>SUMIFS('Приложение 21'!AZ12:AZ16,'Приложение 21'!F12:F16,"=Огнезащита",'Приложение 21'!E12:E16,"=м2")</f>
        <v>0</v>
      </c>
      <c r="O16" s="117">
        <f>SUMIFS('Приложение 21'!BB12:BB16,'Приложение 21'!F12:F16,"=Огнезащита",'Приложение 21'!E12:E16,"=м2")</f>
        <v>0</v>
      </c>
      <c r="P16" s="121">
        <f t="shared" si="2"/>
        <v>0</v>
      </c>
      <c r="Q16" s="117">
        <f>SUMIFS('Приложение 21'!BR12:BR16,'Приложение 21'!F12:F16,"=Огнезащита",'Приложение 21'!E12:E16,"=м2")</f>
        <v>0</v>
      </c>
      <c r="R16" s="117">
        <f>SUMIFS('Приложение 21'!BT12:BT16,'Приложение 21'!F12:F16,"=Огнезащита",'Приложение 21'!E12:E16,"=м2")</f>
        <v>0</v>
      </c>
      <c r="S16" s="121">
        <f t="shared" si="3"/>
        <v>0</v>
      </c>
      <c r="T16" s="117">
        <f>SUMIFS('Приложение 21'!CN12:CN16,'Приложение 21'!F12:F16,"=Огнезащита",'Приложение 21'!E12:E16,"=м2")</f>
        <v>0</v>
      </c>
      <c r="U16" s="117">
        <f>SUMIFS('Приложение 21'!CP12:CP16,'Приложение 21'!F12:F16,"=Огнезащита",'Приложение 21'!E12:E16,"=м2")</f>
        <v>0</v>
      </c>
      <c r="V16" s="121">
        <f t="shared" si="4"/>
        <v>0</v>
      </c>
      <c r="W16" s="117">
        <f>SUMIFS('Приложение 21'!CT12:CT16,'Приложение 21'!F12:F16,"=Огнезащита",'Приложение 21'!E12:E16,"=м2")</f>
        <v>0</v>
      </c>
      <c r="X16" s="117">
        <f>SUMIFS('Приложение 21'!CU12:CU16,'Приложение 21'!F12:F16,"=Огнезащита",'Приложение 21'!E12:E16,"=м2")</f>
        <v>0</v>
      </c>
      <c r="Y16" s="128">
        <f t="shared" si="5"/>
        <v>0</v>
      </c>
    </row>
    <row r="17" spans="1:25" ht="20.25" customHeight="1">
      <c r="A17" s="367"/>
      <c r="B17" s="113">
        <v>9</v>
      </c>
      <c r="C17" s="114" t="s">
        <v>130</v>
      </c>
      <c r="D17" s="115" t="s">
        <v>47</v>
      </c>
      <c r="E17" s="116">
        <f>SUMIFS('Приложение 21'!G12:G16, 'Приложение 21'!F12:F16, "=ИТМ*",'Приложение 21'!E12:E16, "=м.п.*")</f>
        <v>0</v>
      </c>
      <c r="F17" s="116">
        <f>SUMIFS('Приложение 21'!DE12:DE16, 'Приложение 21'!F12:F16, "=ИТМ*",'Приложение 21'!E12:E16, "=м.п.*")</f>
        <v>0</v>
      </c>
      <c r="G17" s="118">
        <f t="shared" si="0"/>
        <v>0</v>
      </c>
      <c r="H17" s="117">
        <f>SUMIFS('Приложение 21'!L12:L16, 'Приложение 21'!F12:F16, "=ИТМ*",'Приложение 21'!E12:E16, "=м.п.*")</f>
        <v>0</v>
      </c>
      <c r="I17" s="117">
        <f>SUMIFS('Приложение 21'!J12:J16, 'Приложение 21'!F12:F16, "=ИТМ*",'Приложение 21'!E12:E16, "=м.п.*")</f>
        <v>0</v>
      </c>
      <c r="J17" s="117">
        <f>SUMIFS('Приложение 21'!K12:K16, 'Приложение 21'!F12:F16, "=ИТМ*",'Приложение 21'!E12:E16, "=м.п.*")</f>
        <v>0</v>
      </c>
      <c r="K17" s="117">
        <f>SUMIFS('Приложение 21'!AH12:AH16, 'Приложение 21'!F12:F16, "=ИТМ*",'Приложение 21'!E12:E16, "=м.п.*")</f>
        <v>0</v>
      </c>
      <c r="L17" s="117">
        <f>SUMIFS('Приложение 21'!AJ12:AJ16, 'Приложение 21'!F12:F16, "=ИТМ*",'Приложение 21'!E12:E16, "=м.п.*")</f>
        <v>0</v>
      </c>
      <c r="M17" s="118">
        <f t="shared" si="1"/>
        <v>0</v>
      </c>
      <c r="N17" s="117">
        <f>SUMIFS('Приложение 21'!AZ12:AZ16, 'Приложение 21'!F12:F16, "=ИТМ*",'Приложение 21'!E12:E16, "=м.п.*")</f>
        <v>0</v>
      </c>
      <c r="O17" s="117">
        <f>SUMIFS('Приложение 21'!BB12:BB16, 'Приложение 21'!F12:F16, "=ИТМ*",'Приложение 21'!E12:E16, "=м.п.*")</f>
        <v>0</v>
      </c>
      <c r="P17" s="118">
        <f t="shared" si="2"/>
        <v>0</v>
      </c>
      <c r="Q17" s="117">
        <f>SUMIFS('Приложение 21'!BR12:BR16, 'Приложение 21'!F12:F16, "=ИТМ*",'Приложение 21'!E12:E16, "=м.п.*")</f>
        <v>0</v>
      </c>
      <c r="R17" s="117">
        <f>SUMIFS('Приложение 21'!BT12:BT16, 'Приложение 21'!F12:F16, "=ИТМ*",'Приложение 21'!E12:E16, "=м.п.*")</f>
        <v>0</v>
      </c>
      <c r="S17" s="118">
        <f t="shared" si="3"/>
        <v>0</v>
      </c>
      <c r="T17" s="117">
        <f>SUMIFS('Приложение 21'!CN12:CN16, 'Приложение 21'!F12:F16, "=ИТМ*",'Приложение 21'!E12:E16, "=м.п.*")</f>
        <v>0</v>
      </c>
      <c r="U17" s="117">
        <f>SUMIFS('Приложение 21'!CP12:CP16, 'Приложение 21'!F12:F16, "=ИТМ*",'Приложение 21'!E12:E16, "=м.п.*")</f>
        <v>0</v>
      </c>
      <c r="V17" s="118">
        <f t="shared" si="4"/>
        <v>0</v>
      </c>
      <c r="W17" s="117">
        <f>SUMIFS('Приложение 21'!CT12:CT16, 'Приложение 21'!F12:F16, "=ИТМ*",'Приложение 21'!E12:E16, "=м.п.*")</f>
        <v>0</v>
      </c>
      <c r="X17" s="117">
        <f>SUMIFS('Приложение 21'!CU12:CU16, 'Приложение 21'!F12:F16, "=ИТМ*",'Приложение 21'!E12:E16, "=м.п.*")</f>
        <v>0</v>
      </c>
      <c r="Y17" s="119">
        <f t="shared" si="5"/>
        <v>0</v>
      </c>
    </row>
    <row r="18" spans="1:25" ht="20.25" customHeight="1">
      <c r="A18" s="368"/>
      <c r="B18" s="113">
        <v>10</v>
      </c>
      <c r="C18" s="114" t="s">
        <v>64</v>
      </c>
      <c r="D18" s="115" t="s">
        <v>47</v>
      </c>
      <c r="E18" s="116">
        <f>SUMIFS('Приложение 21'!G12:G16, 'Приложение 21'!F12:F16, "=МТМ*",'Приложение 21'!E12:E16, "=м.п.*")</f>
        <v>0</v>
      </c>
      <c r="F18" s="116">
        <f>SUMIFS('Приложение 21'!DE12:DE16, 'Приложение 21'!F12:F16, "=МТМ*",'Приложение 21'!E12:E16, "=м.п.*")</f>
        <v>0</v>
      </c>
      <c r="G18" s="118">
        <f t="shared" ref="G18" si="6">IF(E18&lt;&gt;0,F18/E18,0)</f>
        <v>0</v>
      </c>
      <c r="H18" s="117">
        <f>SUMIFS('Приложение 21'!L12:L16, 'Приложение 21'!F12:F16, "=МТМ*",'Приложение 21'!E12:E16, "=м.п.*")</f>
        <v>0</v>
      </c>
      <c r="I18" s="117">
        <f>SUMIFS('Приложение 21'!J12:J16, 'Приложение 21'!F12:F16, "=МТМ*",'Приложение 21'!E12:E16, "=м.п.*")</f>
        <v>0</v>
      </c>
      <c r="J18" s="117">
        <f>SUMIFS('Приложение 21'!K12:K16, 'Приложение 21'!F12:F16, "=МТМ*",'Приложение 21'!E12:E16, "=м.п.*")</f>
        <v>0</v>
      </c>
      <c r="K18" s="117">
        <f>SUMIFS('Приложение 21'!AH12:AH16, 'Приложение 21'!F12:F16, "=МТМ*",'Приложение 21'!E12:E16, "=м.п.*")</f>
        <v>0</v>
      </c>
      <c r="L18" s="117">
        <f>SUMIFS('Приложение 21'!AJ12:AJ16, 'Приложение 21'!F12:F16, "=МТМ*",'Приложение 21'!E12:E16, "=м.п.*")</f>
        <v>0</v>
      </c>
      <c r="M18" s="118">
        <f t="shared" ref="M18" si="7">IF(K18&lt;&gt;0,L18/K18,0)</f>
        <v>0</v>
      </c>
      <c r="N18" s="117">
        <f>SUMIFS('Приложение 21'!AZ12:AZ16, 'Приложение 21'!F12:F16, "=МТМ*",'Приложение 21'!E12:E16, "=м.п.*")</f>
        <v>0</v>
      </c>
      <c r="O18" s="117">
        <f>SUMIFS('Приложение 21'!BB12:BB16, 'Приложение 21'!F12:F16, "=МТМ*",'Приложение 21'!E12:E16, "=м.п.*")</f>
        <v>0</v>
      </c>
      <c r="P18" s="118">
        <f t="shared" ref="P18" si="8">IF(N18&lt;&gt;0,O18/N18,0)</f>
        <v>0</v>
      </c>
      <c r="Q18" s="117">
        <f>SUMIFS('Приложение 21'!BR12:BR16, 'Приложение 21'!F12:F16, "=МТМ*",'Приложение 21'!E12:E16, "=м.п.*")</f>
        <v>0</v>
      </c>
      <c r="R18" s="117">
        <f>SUMIFS('Приложение 21'!BT12:BT16, 'Приложение 21'!F12:F16, "=МТМ*",'Приложение 21'!E12:E16, "=м.п.*")</f>
        <v>0</v>
      </c>
      <c r="S18" s="118">
        <f t="shared" ref="S18" si="9">IF(Q18&lt;&gt;0,R18/Q18,0)</f>
        <v>0</v>
      </c>
      <c r="T18" s="117">
        <f>SUMIFS('Приложение 21'!CN12:CN16, 'Приложение 21'!F12:F16, "=МТМ*",'Приложение 21'!E12:E16, "=м.п.*")</f>
        <v>0</v>
      </c>
      <c r="U18" s="117">
        <f>SUMIFS('Приложение 21'!CP12:CP16, 'Приложение 21'!F12:F16, "=МТМ*",'Приложение 21'!E12:E16, "=м.п.*")</f>
        <v>0</v>
      </c>
      <c r="V18" s="118">
        <f t="shared" ref="V18" si="10">IF(T18&lt;&gt;0,U18/T18,0)</f>
        <v>0</v>
      </c>
      <c r="W18" s="117">
        <f>SUMIFS('Приложение 21'!CT12:CT16, 'Приложение 21'!F12:F16, "=МТМ*",'Приложение 21'!E12:E16, "=м.п.*")</f>
        <v>0</v>
      </c>
      <c r="X18" s="117">
        <f>SUMIFS('Приложение 21'!CU12:CU16, 'Приложение 21'!F12:F16, "=МТМ*",'Приложение 21'!E12:E16, "=м.п.*")</f>
        <v>0</v>
      </c>
      <c r="Y18" s="119">
        <f t="shared" ref="Y18" si="11">IF(I18&lt;&gt;0,W18/I18,0)</f>
        <v>0</v>
      </c>
    </row>
    <row r="19" spans="1:25" ht="20.25" customHeight="1">
      <c r="A19" s="367"/>
      <c r="B19" s="113">
        <v>11</v>
      </c>
      <c r="C19" s="114" t="s">
        <v>102</v>
      </c>
      <c r="D19" s="115" t="s">
        <v>59</v>
      </c>
      <c r="E19" s="116">
        <f>SUMIFS('Приложение 21'!G12:G16, 'Приложение 21'!F12:F16, "=АКЗТМ*",'Приложение 21'!E12:E16, "=м2*")</f>
        <v>0</v>
      </c>
      <c r="F19" s="117">
        <f>SUMIFS('Приложение 21'!DE12:DE16, 'Приложение 21'!F12:F16, "=АКЗТМ*",'Приложение 21'!E12:E16, "=м2*")</f>
        <v>0</v>
      </c>
      <c r="G19" s="118">
        <f t="shared" si="0"/>
        <v>0</v>
      </c>
      <c r="H19" s="117">
        <f>SUMIFS('Приложение 21'!L12:L16, 'Приложение 21'!F12:F16, "=АКЗТМ*",'Приложение 21'!E12:E16, "=м2*")</f>
        <v>0</v>
      </c>
      <c r="I19" s="117">
        <f>SUMIFS('Приложение 21'!J12:J16, 'Приложение 21'!F12:F16, "=АКЗТМ*",'Приложение 21'!E12:E16, "=м2*")</f>
        <v>0</v>
      </c>
      <c r="J19" s="117">
        <f>SUMIFS('Приложение 21'!K12:K16, 'Приложение 21'!F12:F16, "=АКЗТМ*",'Приложение 21'!E12:E16, "=м2*")</f>
        <v>0</v>
      </c>
      <c r="K19" s="117">
        <f>SUMIFS('Приложение 21'!AH12:AH16, 'Приложение 21'!F12:F16, "=АКЗТМ*",'Приложение 21'!E12:E16, "=м2*")</f>
        <v>0</v>
      </c>
      <c r="L19" s="117">
        <f>SUMIFS('Приложение 21'!AJ12:AJ16, 'Приложение 21'!F12:F16, "=АКЗТМ*",'Приложение 21'!E12:E16, "=м2*")</f>
        <v>0</v>
      </c>
      <c r="M19" s="118">
        <f t="shared" si="1"/>
        <v>0</v>
      </c>
      <c r="N19" s="117">
        <f>SUMIFS('Приложение 21'!AZ12:AZ16, 'Приложение 21'!F12:F16, "=АКЗТМ*",'Приложение 21'!E12:E16, "=м2*")</f>
        <v>0</v>
      </c>
      <c r="O19" s="117">
        <f>SUMIFS('Приложение 21'!BB12:BB16, 'Приложение 21'!F12:F16, "=АКЗТМ*",'Приложение 21'!E12:E16, "=м2*")</f>
        <v>0</v>
      </c>
      <c r="P19" s="118">
        <f t="shared" si="2"/>
        <v>0</v>
      </c>
      <c r="Q19" s="117">
        <f>SUMIFS('Приложение 21'!BR12:BR16, 'Приложение 21'!F12:F16, "=АКЗТМ*",'Приложение 21'!E12:E16, "=м2*")</f>
        <v>0</v>
      </c>
      <c r="R19" s="117">
        <f>SUMIFS('Приложение 21'!BT12:BT16, 'Приложение 21'!F12:F16, "=АКЗТМ*",'Приложение 21'!E12:E16, "=м2*")</f>
        <v>0</v>
      </c>
      <c r="S19" s="118">
        <f t="shared" si="3"/>
        <v>0</v>
      </c>
      <c r="T19" s="117">
        <f>SUMIFS('Приложение 21'!CN12:CN16, 'Приложение 21'!F12:F16, "=АКЗТМ*",'Приложение 21'!E12:E16, "=м2*")</f>
        <v>0</v>
      </c>
      <c r="U19" s="117">
        <f>SUMIFS('Приложение 21'!CP12:CP16, 'Приложение 21'!F12:F16, "=АКЗТМ*",'Приложение 21'!E12:E16, "=м2*")</f>
        <v>0</v>
      </c>
      <c r="V19" s="118">
        <f t="shared" si="4"/>
        <v>0</v>
      </c>
      <c r="W19" s="117">
        <f>SUMIFS('Приложение 21'!CT12:CT16, 'Приложение 21'!F12:F16, "=АКЗТМ*",'Приложение 21'!E12:E16, "=м2*")</f>
        <v>0</v>
      </c>
      <c r="X19" s="117">
        <f>SUMIFS('Приложение 21'!CU12:CU16, 'Приложение 21'!F12:F16, "=АКЗТМ*",'Приложение 21'!E12:E16, "=м2*")</f>
        <v>0</v>
      </c>
      <c r="Y19" s="119">
        <f t="shared" si="5"/>
        <v>0</v>
      </c>
    </row>
    <row r="20" spans="1:25" ht="18.75" customHeight="1">
      <c r="A20" s="367"/>
      <c r="B20" s="113">
        <v>12</v>
      </c>
      <c r="C20" s="114" t="s">
        <v>103</v>
      </c>
      <c r="D20" s="115" t="s">
        <v>49</v>
      </c>
      <c r="E20" s="116">
        <f>SUMIFS('Приложение 21'!G12:G16, 'Приложение 21'!F12:F16, "=ТИТМ*",'Приложение 21'!E12:E16, "=м3*")</f>
        <v>0</v>
      </c>
      <c r="F20" s="117">
        <f>SUMIFS('Приложение 21'!DE12:DE16, 'Приложение 21'!F12:F16, "=ТИТМ*",'Приложение 21'!E12:E16, "=м3*")</f>
        <v>0</v>
      </c>
      <c r="G20" s="120">
        <f t="shared" si="0"/>
        <v>0</v>
      </c>
      <c r="H20" s="117">
        <f>SUMIFS('Приложение 21'!L12:L16, 'Приложение 21'!F12:F16, "=ТИТМ*",'Приложение 21'!E12:E16, "=м3*")</f>
        <v>0</v>
      </c>
      <c r="I20" s="117">
        <f>SUMIFS('Приложение 21'!J12:J16, 'Приложение 21'!F12:F16, "=ТИТМ*",'Приложение 21'!E12:E16, "=м3*")</f>
        <v>0</v>
      </c>
      <c r="J20" s="117">
        <f>SUMIFS('Приложение 21'!K12:K16, 'Приложение 21'!F12:F16, "=ТИТМ*",'Приложение 21'!E12:E16, "=м3*")</f>
        <v>0</v>
      </c>
      <c r="K20" s="117">
        <f>SUMIFS('Приложение 21'!AH12:AH16, 'Приложение 21'!F12:F16, "=ТИТМ*",'Приложение 21'!E12:E16, "=м3*")</f>
        <v>0</v>
      </c>
      <c r="L20" s="117">
        <f>SUMIFS('Приложение 21'!AJ12:AJ16, 'Приложение 21'!F12:F16, "=ТИТМ*",'Приложение 21'!E12:E16, "=м3*")</f>
        <v>0</v>
      </c>
      <c r="M20" s="121">
        <f t="shared" si="1"/>
        <v>0</v>
      </c>
      <c r="N20" s="117">
        <f>SUMIFS('Приложение 21'!AZ12:AZ16, 'Приложение 21'!F12:F16, "=ТИТМ*",'Приложение 21'!E12:E16, "=м3*")</f>
        <v>0</v>
      </c>
      <c r="O20" s="117">
        <f>SUMIFS('Приложение 21'!BB12:BB16, 'Приложение 21'!F12:F16, "=ТИТМ*",'Приложение 21'!E12:E16, "=м3*")</f>
        <v>0</v>
      </c>
      <c r="P20" s="121">
        <f t="shared" si="2"/>
        <v>0</v>
      </c>
      <c r="Q20" s="117">
        <f>SUMIFS('Приложение 21'!BR12:BR16, 'Приложение 21'!F12:F16, "=ТИТМ*",'Приложение 21'!E12:E16, "=м3*")</f>
        <v>0</v>
      </c>
      <c r="R20" s="117">
        <f>SUMIFS('Приложение 21'!BT12:BT16, 'Приложение 21'!F12:F16, "=ТИТМ*",'Приложение 21'!E12:E16, "=м3*")</f>
        <v>0</v>
      </c>
      <c r="S20" s="121">
        <f t="shared" si="3"/>
        <v>0</v>
      </c>
      <c r="T20" s="117">
        <f>SUMIFS('Приложение 21'!CN12:CN16, 'Приложение 21'!F12:F16, "=ТИТМ*",'Приложение 21'!E12:E16, "=м3*")</f>
        <v>0</v>
      </c>
      <c r="U20" s="117">
        <f>SUMIFS('Приложение 21'!CP12:CP16, 'Приложение 21'!F12:F16, "=ТИТМ*",'Приложение 21'!E12:E16, "=м3*")</f>
        <v>0</v>
      </c>
      <c r="V20" s="121">
        <f t="shared" si="4"/>
        <v>0</v>
      </c>
      <c r="W20" s="117">
        <f>SUMIFS('Приложение 21'!CT12:CT16, 'Приложение 21'!F12:F16, "=ТИТМ*",'Приложение 21'!E12:E16, "=м3*")</f>
        <v>0</v>
      </c>
      <c r="X20" s="117">
        <f>SUMIFS('Приложение 21'!CU12:CU16, 'Приложение 21'!F12:F16, "=ТИТМ*",'Приложение 21'!E12:E16, "=м3*")</f>
        <v>0</v>
      </c>
      <c r="Y20" s="122">
        <f t="shared" si="5"/>
        <v>0</v>
      </c>
    </row>
    <row r="21" spans="1:25" ht="39.75" customHeight="1">
      <c r="A21" s="367"/>
      <c r="B21" s="113">
        <v>13</v>
      </c>
      <c r="C21" s="123" t="s">
        <v>104</v>
      </c>
      <c r="D21" s="115" t="s">
        <v>46</v>
      </c>
      <c r="E21" s="116">
        <f>SUMIFS('Приложение 21'!G12:G16, 'Приложение 21'!F12:F16, "=оборудование ОВ*",'Приложение 21'!E12:E16, "=шт.*")</f>
        <v>0</v>
      </c>
      <c r="F21" s="117">
        <f>SUMIFS('Приложение 21'!DE12:DE16, 'Приложение 21'!F12:F16, "=оборудование ОВ*",'Приложение 21'!E12:E16, "=шт.*")</f>
        <v>0</v>
      </c>
      <c r="G21" s="120">
        <f t="shared" si="0"/>
        <v>0</v>
      </c>
      <c r="H21" s="117">
        <f>SUMIFS('Приложение 21'!L12:L16, 'Приложение 21'!F12:F16, "=оборудование ОВ*",'Приложение 21'!E12:E16, "=шт.*")</f>
        <v>0</v>
      </c>
      <c r="I21" s="117">
        <f>SUMIFS('Приложение 21'!J12:J16, 'Приложение 21'!F12:F16, "=оборудование ОВ*",'Приложение 21'!E12:E16, "=шт.*")</f>
        <v>0</v>
      </c>
      <c r="J21" s="117">
        <f>SUMIFS('Приложение 21'!K12:K16, 'Приложение 21'!F12:F16, "=оборудование ОВ*",'Приложение 21'!E12:E16, "=шт.*")</f>
        <v>0</v>
      </c>
      <c r="K21" s="117">
        <f>SUMIFS('Приложение 21'!AH12:AH16, 'Приложение 21'!F12:F16, "=оборудование ОВ*",'Приложение 21'!E12:E16, "=шт.*")</f>
        <v>0</v>
      </c>
      <c r="L21" s="117">
        <f>SUMIFS('Приложение 21'!AJ12:AJ16, 'Приложение 21'!F12:F16, "=оборудование ОВ*",'Приложение 21'!E12:E16, "=шт.*")</f>
        <v>0</v>
      </c>
      <c r="M21" s="121">
        <f t="shared" si="1"/>
        <v>0</v>
      </c>
      <c r="N21" s="117">
        <f>SUMIFS('Приложение 21'!AZ12:AZ16, 'Приложение 21'!F12:F16, "=оборудование ОВ*",'Приложение 21'!E12:E16, "=шт.*")</f>
        <v>0</v>
      </c>
      <c r="O21" s="117">
        <f>SUMIFS('Приложение 21'!BB12:BB16, 'Приложение 21'!F12:F16, "=оборудование ОВ*",'Приложение 21'!E12:E16, "=шт.*")</f>
        <v>0</v>
      </c>
      <c r="P21" s="121">
        <f t="shared" si="2"/>
        <v>0</v>
      </c>
      <c r="Q21" s="117">
        <f>SUMIFS('Приложение 21'!BR12:BR16, 'Приложение 21'!F12:F16, "=оборудование ОВ*",'Приложение 21'!E12:E16, "=шт.*")</f>
        <v>0</v>
      </c>
      <c r="R21" s="117">
        <f>SUMIFS('Приложение 21'!BT12:BT16, 'Приложение 21'!F12:F16, "=оборудование ОВ*",'Приложение 21'!E12:E16, "=шт.*")</f>
        <v>0</v>
      </c>
      <c r="S21" s="121">
        <f t="shared" si="3"/>
        <v>0</v>
      </c>
      <c r="T21" s="117">
        <f>SUMIFS('Приложение 21'!CN12:CN16, 'Приложение 21'!F12:F16, "=оборудование ОВ*",'Приложение 21'!E12:E16, "=шт.*")</f>
        <v>0</v>
      </c>
      <c r="U21" s="117">
        <f>SUMIFS('Приложение 21'!CP12:CP16, 'Приложение 21'!F12:F16, "=оборудование ОВ*",'Приложение 21'!E12:E16, "=шт.*")</f>
        <v>0</v>
      </c>
      <c r="V21" s="121">
        <f t="shared" si="4"/>
        <v>0</v>
      </c>
      <c r="W21" s="117">
        <f>SUMIFS('Приложение 21'!CT12:CT16, 'Приложение 21'!F12:F16, "=оборудование ОВ*",'Приложение 21'!E12:E16, "=шт.*")</f>
        <v>0</v>
      </c>
      <c r="X21" s="117">
        <f>SUMIFS('Приложение 21'!CU12:CU16, 'Приложение 21'!F12:F16, "=оборудование ОВ*",'Приложение 21'!E12:E16, "=шт.*")</f>
        <v>0</v>
      </c>
      <c r="Y21" s="122">
        <f t="shared" si="5"/>
        <v>0</v>
      </c>
    </row>
    <row r="22" spans="1:25" ht="37.5" customHeight="1">
      <c r="A22" s="367"/>
      <c r="B22" s="113">
        <v>14</v>
      </c>
      <c r="C22" s="123" t="s">
        <v>61</v>
      </c>
      <c r="D22" s="115" t="s">
        <v>47</v>
      </c>
      <c r="E22" s="116">
        <f>SUMIFS('Приложение 21'!G12:G16, 'Приложение 21'!F12:F16, "=воздух.*",'Приложение 21'!E12:E16, "=м.п.*")</f>
        <v>0</v>
      </c>
      <c r="F22" s="117">
        <f>SUMIFS('Приложение 21'!DE12:DE16, 'Приложение 21'!F12:F16, "=воздух.*",'Приложение 21'!E12:E16, "=м.п.*")</f>
        <v>0</v>
      </c>
      <c r="G22" s="120">
        <f t="shared" si="0"/>
        <v>0</v>
      </c>
      <c r="H22" s="117">
        <f>SUMIFS('Приложение 21'!L12:L16, 'Приложение 21'!F12:F16, "=воздух.*",'Приложение 21'!E12:E16, "=м.п.*")</f>
        <v>0</v>
      </c>
      <c r="I22" s="117">
        <f>SUMIFS('Приложение 21'!J12:J16, 'Приложение 21'!F12:F16, "=воздух.*",'Приложение 21'!E12:E16, "=м.п.*")</f>
        <v>0</v>
      </c>
      <c r="J22" s="117">
        <f>SUMIFS('Приложение 21'!K12:K16, 'Приложение 21'!F12:F16, "=воздух.*",'Приложение 21'!E12:E16, "=м.п.*")</f>
        <v>0</v>
      </c>
      <c r="K22" s="117">
        <f>SUMIFS('Приложение 21'!AH12:AH16, 'Приложение 21'!F12:F16, "=воздух.*",'Приложение 21'!E12:E16, "=м.п.*")</f>
        <v>0</v>
      </c>
      <c r="L22" s="117">
        <f>SUMIFS('Приложение 21'!AJ12:AJ16, 'Приложение 21'!F12:F16, "=воздух.*",'Приложение 21'!E12:E16, "=м.п.*")</f>
        <v>0</v>
      </c>
      <c r="M22" s="121">
        <f t="shared" si="1"/>
        <v>0</v>
      </c>
      <c r="N22" s="117">
        <f>SUMIFS('Приложение 21'!AZ12:AZ16, 'Приложение 21'!F12:F16, "=воздух.*",'Приложение 21'!E12:E16, "=м.п.*")</f>
        <v>0</v>
      </c>
      <c r="O22" s="117">
        <f>SUMIFS('Приложение 21'!BB12:BB16, 'Приложение 21'!F12:F16, "=воздух.*",'Приложение 21'!E12:E16, "=м.п.*")</f>
        <v>0</v>
      </c>
      <c r="P22" s="121">
        <f t="shared" si="2"/>
        <v>0</v>
      </c>
      <c r="Q22" s="117">
        <f>SUMIFS('Приложение 21'!BR12:BR16, 'Приложение 21'!F12:F16, "=воздух.*",'Приложение 21'!E12:E16, "=м.п.*")</f>
        <v>0</v>
      </c>
      <c r="R22" s="117">
        <f>SUMIFS('Приложение 21'!BT12:BT16, 'Приложение 21'!F12:F16, "=воздух.*",'Приложение 21'!E12:E16, "=м.п.*")</f>
        <v>0</v>
      </c>
      <c r="S22" s="121">
        <f t="shared" si="3"/>
        <v>0</v>
      </c>
      <c r="T22" s="117">
        <f>SUMIFS('Приложение 21'!CN12:CN16, 'Приложение 21'!F12:F16, "=воздух.*",'Приложение 21'!E12:E16, "=м.п.*")</f>
        <v>0</v>
      </c>
      <c r="U22" s="117">
        <f>SUMIFS('Приложение 21'!CP12:CP16, 'Приложение 21'!F12:F16, "=воздух.*",'Приложение 21'!E12:E16, "=м.п.*")</f>
        <v>0</v>
      </c>
      <c r="V22" s="121">
        <f t="shared" si="4"/>
        <v>0</v>
      </c>
      <c r="W22" s="117">
        <f>SUMIFS('Приложение 21'!CT12:CT16, 'Приложение 21'!F12:F16, "=воздух.*",'Приложение 21'!E12:E16, "=м.п.*")</f>
        <v>0</v>
      </c>
      <c r="X22" s="117">
        <f>SUMIFS('Приложение 21'!CU12:CU16, 'Приложение 21'!F12:F16, "=воздух.*",'Приложение 21'!E12:E16, "=м.п.*")</f>
        <v>0</v>
      </c>
      <c r="Y22" s="122">
        <f t="shared" si="5"/>
        <v>0</v>
      </c>
    </row>
    <row r="23" spans="1:25" ht="20.25">
      <c r="A23" s="367"/>
      <c r="B23" s="113">
        <v>15</v>
      </c>
      <c r="C23" s="114" t="s">
        <v>105</v>
      </c>
      <c r="D23" s="115" t="s">
        <v>59</v>
      </c>
      <c r="E23" s="116">
        <f>SUMIFS('Приложение 21'!G12:G16, 'Приложение 21'!F12:F16, "=АКЗ воздух.*",'Приложение 21'!E12:E16, "=м2*")</f>
        <v>0</v>
      </c>
      <c r="F23" s="117">
        <f>SUMIFS('Приложение 21'!DE12:DE16, 'Приложение 21'!F12:F16, "=АКЗ воздух.*",'Приложение 21'!E12:E16, "=м2*")</f>
        <v>0</v>
      </c>
      <c r="G23" s="120">
        <f t="shared" si="0"/>
        <v>0</v>
      </c>
      <c r="H23" s="117">
        <f>SUMIFS('Приложение 21'!L12:L16, 'Приложение 21'!F12:F16, "=АКЗ воздух.*",'Приложение 21'!E12:E16, "=м2*")</f>
        <v>0</v>
      </c>
      <c r="I23" s="117">
        <f>SUMIFS('Приложение 21'!J12:J16, 'Приложение 21'!F12:F16, "=АКЗ воздух.*",'Приложение 21'!E12:E16, "=м2*")</f>
        <v>0</v>
      </c>
      <c r="J23" s="117">
        <f>SUMIFS('Приложение 21'!K12:K16, 'Приложение 21'!F12:F16, "=АКЗ воздух.*",'Приложение 21'!E12:E16, "=м2*")</f>
        <v>0</v>
      </c>
      <c r="K23" s="117">
        <f>SUMIFS('Приложение 21'!AH12:AH16, 'Приложение 21'!F12:F16, "=АКЗ воздух.*",'Приложение 21'!E12:E16, "=м2*")</f>
        <v>0</v>
      </c>
      <c r="L23" s="117">
        <f>SUMIFS('Приложение 21'!AJ12:AJ16, 'Приложение 21'!F12:F16, "=АКЗ воздух.*",'Приложение 21'!E12:E16, "=м2*")</f>
        <v>0</v>
      </c>
      <c r="M23" s="121">
        <f t="shared" si="1"/>
        <v>0</v>
      </c>
      <c r="N23" s="117">
        <f>SUMIFS('Приложение 21'!AZ12:AZ16, 'Приложение 21'!F12:F16, "=АКЗ воздух.*",'Приложение 21'!E12:E16, "=м2*")</f>
        <v>0</v>
      </c>
      <c r="O23" s="117">
        <f>SUMIFS('Приложение 21'!BB12:BB16, 'Приложение 21'!F12:F16, "=АКЗ воздух.*",'Приложение 21'!E12:E16, "=м2*")</f>
        <v>0</v>
      </c>
      <c r="P23" s="121">
        <f t="shared" si="2"/>
        <v>0</v>
      </c>
      <c r="Q23" s="117">
        <f>SUMIFS('Приложение 21'!BR12:BR16, 'Приложение 21'!F12:F16, "=АКЗ воздух.*",'Приложение 21'!E12:E16, "=м2*")</f>
        <v>0</v>
      </c>
      <c r="R23" s="117">
        <f>SUMIFS('Приложение 21'!BT12:BT16, 'Приложение 21'!F12:F16, "=АКЗ воздух.*",'Приложение 21'!E12:E16, "=м2*")</f>
        <v>0</v>
      </c>
      <c r="S23" s="121">
        <f t="shared" si="3"/>
        <v>0</v>
      </c>
      <c r="T23" s="117">
        <f>SUMIFS('Приложение 21'!CN12:CN16, 'Приложение 21'!F12:F16, "=АКЗ воздух.*",'Приложение 21'!E12:E16, "=м2*")</f>
        <v>0</v>
      </c>
      <c r="U23" s="117">
        <f>SUMIFS('Приложение 21'!CP12:CP16, 'Приложение 21'!F12:F16, "=АКЗ воздух.*",'Приложение 21'!E12:E16, "=м2*")</f>
        <v>0</v>
      </c>
      <c r="V23" s="121">
        <f t="shared" si="4"/>
        <v>0</v>
      </c>
      <c r="W23" s="117">
        <f>SUMIFS('Приложение 21'!CT12:CT16, 'Приложение 21'!F12:F16, "=АКЗ воздух.*",'Приложение 21'!E12:E16, "=м2*")</f>
        <v>0</v>
      </c>
      <c r="X23" s="117">
        <f>SUMIFS('Приложение 21'!CU12:CU16, 'Приложение 21'!F12:F16, "=АКЗ воздух.*",'Приложение 21'!E12:E16, "=м2*")</f>
        <v>0</v>
      </c>
      <c r="Y23" s="122">
        <f t="shared" si="5"/>
        <v>0</v>
      </c>
    </row>
    <row r="24" spans="1:25" ht="22.5" customHeight="1">
      <c r="A24" s="367"/>
      <c r="B24" s="113">
        <v>16</v>
      </c>
      <c r="C24" s="123" t="s">
        <v>62</v>
      </c>
      <c r="D24" s="124" t="s">
        <v>49</v>
      </c>
      <c r="E24" s="116">
        <f>SUMIFS('Приложение 21'!G12:G16, 'Приложение 21'!F12:F16, "=ТИ воздух.*",'Приложение 21'!E12:E16, "=м3*")</f>
        <v>0</v>
      </c>
      <c r="F24" s="117">
        <f>SUMIFS('Приложение 21'!DE12:DE16, 'Приложение 21'!F12:F16, "=ТИ воздух.*",'Приложение 21'!E12:E16, "=м3*")</f>
        <v>0</v>
      </c>
      <c r="G24" s="125">
        <f t="shared" si="0"/>
        <v>0</v>
      </c>
      <c r="H24" s="117">
        <f>SUMIFS('Приложение 21'!L12:L16, 'Приложение 21'!F12:F16, "=ТИ воздух.*",'Приложение 21'!E12:E16, "=м3*")</f>
        <v>0</v>
      </c>
      <c r="I24" s="117">
        <f>SUMIFS('Приложение 21'!J12:J16, 'Приложение 21'!F12:F16, "=ТИ воздух.*",'Приложение 21'!E12:E16, "=м3*")</f>
        <v>0</v>
      </c>
      <c r="J24" s="117">
        <f>SUMIFS('Приложение 21'!K12:K16, 'Приложение 21'!F12:F16, "=ТИ воздух.*",'Приложение 21'!E12:E16, "=м3*")</f>
        <v>0</v>
      </c>
      <c r="K24" s="117">
        <f>SUMIFS('Приложение 21'!AH12:AH16, 'Приложение 21'!F12:F16, "=ТИ воздух.*",'Приложение 21'!E12:E16, "=м3*")</f>
        <v>0</v>
      </c>
      <c r="L24" s="117">
        <f>SUMIFS('Приложение 21'!AJ12:AJ16, 'Приложение 21'!F12:F16, "=ТИ воздух.*",'Приложение 21'!E12:E16, "=м3*")</f>
        <v>0</v>
      </c>
      <c r="M24" s="125">
        <f t="shared" si="1"/>
        <v>0</v>
      </c>
      <c r="N24" s="117">
        <f>SUMIFS('Приложение 21'!AZ12:AZ16, 'Приложение 21'!F12:F16, "=ТИ воздух.*",'Приложение 21'!E12:E16, "=м3*")</f>
        <v>0</v>
      </c>
      <c r="O24" s="117">
        <f>SUMIFS('Приложение 21'!BB12:BB16, 'Приложение 21'!F12:F16, "=ТИ воздух.*",'Приложение 21'!E12:E16, "=м3*")</f>
        <v>0</v>
      </c>
      <c r="P24" s="125">
        <f t="shared" si="2"/>
        <v>0</v>
      </c>
      <c r="Q24" s="117">
        <f>SUMIFS('Приложение 21'!BR12:BR16, 'Приложение 21'!F12:F16, "=ТИ воздух.*",'Приложение 21'!E12:E16, "=м3*")</f>
        <v>0</v>
      </c>
      <c r="R24" s="117">
        <f>SUMIFS('Приложение 21'!BT12:BT16, 'Приложение 21'!F12:F16, "=ТИ воздух.*",'Приложение 21'!E12:E16, "=м3*")</f>
        <v>0</v>
      </c>
      <c r="S24" s="125">
        <f t="shared" si="3"/>
        <v>0</v>
      </c>
      <c r="T24" s="117">
        <f>SUMIFS('Приложение 21'!CN12:CN16, 'Приложение 21'!F12:F16, "=ТИ воздух.*",'Приложение 21'!E12:E16, "=м3*")</f>
        <v>0</v>
      </c>
      <c r="U24" s="117">
        <f>SUMIFS('Приложение 21'!CP12:CP16, 'Приложение 21'!F12:F16, "=ТИ воздух.*",'Приложение 21'!E12:E16, "=м3*")</f>
        <v>0</v>
      </c>
      <c r="V24" s="125">
        <f t="shared" si="4"/>
        <v>0</v>
      </c>
      <c r="W24" s="117">
        <f>SUMIFS('Приложение 21'!CT12:CT16, 'Приложение 21'!F12:F16, "=ТИ воздух.*",'Приложение 21'!E12:E16, "=м3*")</f>
        <v>0</v>
      </c>
      <c r="X24" s="117">
        <f>SUMIFS('Приложение 21'!CU12:CU16, 'Приложение 21'!F12:F16, "=ТИ воздух.*",'Приложение 21'!E12:E16, "=м3*")</f>
        <v>0</v>
      </c>
      <c r="Y24" s="126">
        <f t="shared" si="5"/>
        <v>0</v>
      </c>
    </row>
    <row r="25" spans="1:25" ht="37.5">
      <c r="A25" s="367"/>
      <c r="B25" s="113">
        <v>17</v>
      </c>
      <c r="C25" s="127" t="s">
        <v>106</v>
      </c>
      <c r="D25" s="124" t="s">
        <v>50</v>
      </c>
      <c r="E25" s="116">
        <f>SUMIFS('Приложение 21'!G12:G16, 'Приложение 21'!F12:F16, "=оборудование ТХ*",'Приложение 21'!E12:E16, "=т.н.*")</f>
        <v>0</v>
      </c>
      <c r="F25" s="117">
        <f>SUMIFS('Приложение 21'!DE12:DE16, 'Приложение 21'!F12:F16, "=оборудование ТХ*",'Приложение 21'!E12:E16, "=шт.*")</f>
        <v>0</v>
      </c>
      <c r="G25" s="121">
        <f t="shared" si="0"/>
        <v>0</v>
      </c>
      <c r="H25" s="117">
        <f>SUMIFS('Приложение 21'!L12:L16, 'Приложение 21'!F12:F16, "=оборудование ТХ*",'Приложение 21'!E12:E16, "=шт.*")</f>
        <v>0</v>
      </c>
      <c r="I25" s="117">
        <f>SUMIFS('Приложение 21'!J12:J16, 'Приложение 21'!F12:F16, "=оборудование ТХ*",'Приложение 21'!E12:E16, "=шт.*")</f>
        <v>0</v>
      </c>
      <c r="J25" s="117">
        <f>SUMIFS('Приложение 21'!K12:K16, 'Приложение 21'!F12:F16, "=оборудование ТХ*",'Приложение 21'!E12:E16, "=шт.*")</f>
        <v>0</v>
      </c>
      <c r="K25" s="117">
        <f>SUMIFS('Приложение 21'!AH12:AH16, 'Приложение 21'!F12:F16, "=оборудование ТХ*",'Приложение 21'!E12:E16, "=шт.*")</f>
        <v>0</v>
      </c>
      <c r="L25" s="117">
        <f>SUMIFS('Приложение 21'!AJ12:AJ16, 'Приложение 21'!F12:F16, "=оборудование ТХ*",'Приложение 21'!E12:E16, "=шт.*")</f>
        <v>0</v>
      </c>
      <c r="M25" s="121">
        <f t="shared" si="1"/>
        <v>0</v>
      </c>
      <c r="N25" s="117">
        <f>SUMIFS('Приложение 21'!AZ12:AZ16, 'Приложение 21'!F12:F16, "=оборудование ТХ*",'Приложение 21'!E12:E16, "=шт.*")</f>
        <v>0</v>
      </c>
      <c r="O25" s="117">
        <f>SUMIFS('Приложение 21'!BB12:BB16, 'Приложение 21'!F12:F16, "=оборудование ТХ*",'Приложение 21'!E12:E16, "=шт.*")</f>
        <v>0</v>
      </c>
      <c r="P25" s="121">
        <f t="shared" si="2"/>
        <v>0</v>
      </c>
      <c r="Q25" s="117">
        <f>SUMIFS('Приложение 21'!BR12:BR16, 'Приложение 21'!F12:F16, "=оборудование ТХ*",'Приложение 21'!E12:E16, "=шт.*")</f>
        <v>0</v>
      </c>
      <c r="R25" s="117">
        <f>SUMIFS('Приложение 21'!BT12:BT16, 'Приложение 21'!F12:F16, "=оборудование ТХ*",'Приложение 21'!E12:E16, "=шт.*")</f>
        <v>0</v>
      </c>
      <c r="S25" s="121">
        <f t="shared" si="3"/>
        <v>0</v>
      </c>
      <c r="T25" s="117">
        <f>SUMIFS('Приложение 21'!CN12:CN16, 'Приложение 21'!F12:F16, "=оборудование ТХ*",'Приложение 21'!E12:E16, "=шт.*")</f>
        <v>0</v>
      </c>
      <c r="U25" s="117">
        <f>SUMIFS('Приложение 21'!CP12:CP16, 'Приложение 21'!F12:F16, "=оборудование ТХ*",'Приложение 21'!E12:E16, "=шт.*")</f>
        <v>0</v>
      </c>
      <c r="V25" s="121">
        <f t="shared" si="4"/>
        <v>0</v>
      </c>
      <c r="W25" s="117">
        <f>SUMIFS('Приложение 21'!CT12:CT16, 'Приложение 21'!F12:F16, "=оборудование ТХ*",'Приложение 21'!E12:E16, "=шт.*")</f>
        <v>0</v>
      </c>
      <c r="X25" s="117">
        <f>SUMIFS('Приложение 21'!CU12:CU16, 'Приложение 21'!F12:F16, "=оборудование ТХ*",'Приложение 21'!E12:E16, "=шт.*")</f>
        <v>0</v>
      </c>
      <c r="Y25" s="128">
        <f t="shared" si="5"/>
        <v>0</v>
      </c>
    </row>
    <row r="26" spans="1:25" ht="20.25" customHeight="1">
      <c r="A26" s="368"/>
      <c r="B26" s="113">
        <v>18</v>
      </c>
      <c r="C26" s="114" t="s">
        <v>132</v>
      </c>
      <c r="D26" s="115" t="s">
        <v>49</v>
      </c>
      <c r="E26" s="116">
        <f>SUMIFS('Приложение 21'!G12:G16, 'Приложение 21'!F12:F16, "=ТИТХ*",'Приложение 21'!E12:E16, "=м3*")</f>
        <v>0</v>
      </c>
      <c r="F26" s="117">
        <f>SUMIFS('Приложение 21'!DE12:DE16, 'Приложение 21'!F12:F16, "=ТИТХ*",'Приложение 21'!E12:E16, "=м3.*")</f>
        <v>0</v>
      </c>
      <c r="G26" s="120">
        <f t="shared" ref="G26" si="12">IF(E26&lt;&gt;0,F26/E26,0)</f>
        <v>0</v>
      </c>
      <c r="H26" s="117">
        <f>SUMIFS('Приложение 21'!L12:L16, 'Приложение 21'!F12:F16, "=ТИТХ*",'Приложение 21'!E12:E16, "=м3*")</f>
        <v>0</v>
      </c>
      <c r="I26" s="117">
        <f>SUMIFS('Приложение 21'!J12:J16, 'Приложение 21'!F12:F16, "=ТИТХ*",'Приложение 21'!E12:E16, "=м3*")</f>
        <v>0</v>
      </c>
      <c r="J26" s="117">
        <f>SUMIFS('Приложение 21'!K12:K16, 'Приложение 21'!F12:F16, "=ТИТХ*",'Приложение 21'!E12:E16, "=м3*")</f>
        <v>0</v>
      </c>
      <c r="K26" s="117">
        <f>SUMIFS('Приложение 21'!AH12:AH16, 'Приложение 21'!F12:F16, "=ТИТХ*",'Приложение 21'!E12:E16, "=м3*")</f>
        <v>0</v>
      </c>
      <c r="L26" s="117">
        <f>SUMIFS('Приложение 21'!AJ12:AJ16, 'Приложение 21'!F12:F16, "=ТИТХ*",'Приложение 21'!E12:E16, "=м3*")</f>
        <v>0</v>
      </c>
      <c r="M26" s="121">
        <f t="shared" ref="M26" si="13">IF(K26&lt;&gt;0,L26/K26,0)</f>
        <v>0</v>
      </c>
      <c r="N26" s="117">
        <f>SUMIFS('Приложение 21'!AZ12:AZ16, 'Приложение 21'!F12:F16, "=ТИТХ*",'Приложение 21'!E12:E16, "=м3*")</f>
        <v>0</v>
      </c>
      <c r="O26" s="117">
        <f>SUMIFS('Приложение 21'!BB12:BB16, 'Приложение 21'!F12:F16, "=ТИТХ*",'Приложение 21'!E12:E16, "=м3*")</f>
        <v>0</v>
      </c>
      <c r="P26" s="121">
        <f t="shared" ref="P26" si="14">IF(N26&lt;&gt;0,O26/N26,0)</f>
        <v>0</v>
      </c>
      <c r="Q26" s="117">
        <f>SUMIFS('Приложение 21'!BR12:BR16, 'Приложение 21'!F12:F16, "=ТИТХ*",'Приложение 21'!E12:E16, "=м3*")</f>
        <v>0</v>
      </c>
      <c r="R26" s="117">
        <f>SUMIFS('Приложение 21'!BT12:BT16, 'Приложение 21'!F12:F16, "=ТИТХ*",'Приложение 21'!E12:E16, "=м3*")</f>
        <v>0</v>
      </c>
      <c r="S26" s="121">
        <f t="shared" ref="S26" si="15">IF(Q26&lt;&gt;0,R26/Q26,0)</f>
        <v>0</v>
      </c>
      <c r="T26" s="117">
        <f>SUMIFS('Приложение 21'!CN12:CN16, 'Приложение 21'!F12:F16, "=ТИТХ*",'Приложение 21'!E12:E16, "=м3*")</f>
        <v>0</v>
      </c>
      <c r="U26" s="117">
        <f>SUMIFS('Приложение 21'!CP12:CP16, 'Приложение 21'!F12:F16, "=ТИТХ*",'Приложение 21'!E12:E16, "=м3*")</f>
        <v>0</v>
      </c>
      <c r="V26" s="121">
        <f t="shared" ref="V26" si="16">IF(T26&lt;&gt;0,U26/T26,0)</f>
        <v>0</v>
      </c>
      <c r="W26" s="117">
        <f>SUMIFS('Приложение 21'!CT12:CT16, 'Приложение 21'!F12:F16, "=ТИТХ*",'Приложение 21'!E12:E16, "=м3*")</f>
        <v>0</v>
      </c>
      <c r="X26" s="117">
        <f>SUMIFS('Приложение 21'!CU12:CU16, 'Приложение 21'!F12:F16, "=ТИТХ*",'Приложение 21'!E12:E16, "=м3*")</f>
        <v>0</v>
      </c>
      <c r="Y26" s="122">
        <f t="shared" ref="Y26" si="17">IF(I26&lt;&gt;0,W26/I26,0)</f>
        <v>0</v>
      </c>
    </row>
    <row r="27" spans="1:25" ht="20.25" customHeight="1">
      <c r="A27" s="367"/>
      <c r="B27" s="113">
        <v>19</v>
      </c>
      <c r="C27" s="123" t="s">
        <v>60</v>
      </c>
      <c r="D27" s="129" t="s">
        <v>59</v>
      </c>
      <c r="E27" s="116">
        <f>SUMIFS('Приложение 21'!G12:G16, 'Приложение 21'!F12:F16, "=сэндвич",'Приложение 21'!E12:E16, "=м2*")</f>
        <v>0</v>
      </c>
      <c r="F27" s="117">
        <f>SUMIFS('Приложение 21'!DE12:DE16, 'Приложение 21'!F12:F16, "=сэндвич",'Приложение 21'!E12:E16, "=м2*")</f>
        <v>0</v>
      </c>
      <c r="G27" s="121">
        <f t="shared" si="0"/>
        <v>0</v>
      </c>
      <c r="H27" s="117">
        <f>SUMIFS('Приложение 21'!L12:L16, 'Приложение 21'!F12:F16, "=сэндвич",'Приложение 21'!E12:E16, "=м2*")</f>
        <v>0</v>
      </c>
      <c r="I27" s="117">
        <f>SUMIFS('Приложение 21'!J12:J16, 'Приложение 21'!F12:F16, "=сэндвич",'Приложение 21'!E12:E16, "=м2*")</f>
        <v>0</v>
      </c>
      <c r="J27" s="117">
        <f>SUMIFS('Приложение 21'!K12:K16, 'Приложение 21'!F12:F16, "=сэндвич",'Приложение 21'!E12:E16, "=м2*")</f>
        <v>0</v>
      </c>
      <c r="K27" s="117">
        <f>SUMIFS('Приложение 21'!AH12:AH16, 'Приложение 21'!F12:F16, "=сэндвич",'Приложение 21'!E12:E16, "=м2*")</f>
        <v>0</v>
      </c>
      <c r="L27" s="117">
        <f>SUMIFS('Приложение 21'!AJ12:AJ16, 'Приложение 21'!F12:F16, "=сэндвич",'Приложение 21'!E12:E16, "=м2*")</f>
        <v>0</v>
      </c>
      <c r="M27" s="121">
        <f t="shared" si="1"/>
        <v>0</v>
      </c>
      <c r="N27" s="117">
        <f>SUMIFS('Приложение 21'!AZ12:AZ16, 'Приложение 21'!F12:F16, "=сэндвич",'Приложение 21'!E12:E16, "=м2*")</f>
        <v>0</v>
      </c>
      <c r="O27" s="117">
        <f>SUMIFS('Приложение 21'!BB12:BB16, 'Приложение 21'!F12:F16, "=сэндвич",'Приложение 21'!E12:E16, "=м2*")</f>
        <v>0</v>
      </c>
      <c r="P27" s="121">
        <f t="shared" si="2"/>
        <v>0</v>
      </c>
      <c r="Q27" s="117">
        <f>SUMIFS('Приложение 21'!BR12:BR16, 'Приложение 21'!F12:F16, "=сэндвич",'Приложение 21'!E12:E16, "=м2*")</f>
        <v>0</v>
      </c>
      <c r="R27" s="117">
        <f>SUMIFS('Приложение 21'!BT12:BT16, 'Приложение 21'!F12:F16, "=сэндвич",'Приложение 21'!E12:E16, "=м2*")</f>
        <v>0</v>
      </c>
      <c r="S27" s="121">
        <f t="shared" si="3"/>
        <v>0</v>
      </c>
      <c r="T27" s="117">
        <f>SUMIFS('Приложение 21'!CN12:CN16, 'Приложение 21'!F12:F16, "=сэндвич",'Приложение 21'!E12:E16, "=м2*")</f>
        <v>0</v>
      </c>
      <c r="U27" s="117">
        <f>SUMIFS('Приложение 21'!CP12:CP16, 'Приложение 21'!F12:F16, "=сэндвич",'Приложение 21'!E12:E16, "=м2*")</f>
        <v>0</v>
      </c>
      <c r="V27" s="121">
        <f t="shared" si="4"/>
        <v>0</v>
      </c>
      <c r="W27" s="117">
        <f>SUMIFS('Приложение 21'!CT12:CT16, 'Приложение 21'!F12:F16, "=сэндвич",'Приложение 21'!E12:E16, "=м2*")</f>
        <v>0</v>
      </c>
      <c r="X27" s="117">
        <f>SUMIFS('Приложение 21'!CU12:CU16, 'Приложение 21'!F12:F16, "=сэндвич",'Приложение 21'!E12:E16, "=м2*")</f>
        <v>0</v>
      </c>
      <c r="Y27" s="128">
        <f t="shared" si="5"/>
        <v>0</v>
      </c>
    </row>
    <row r="28" spans="1:25" ht="24" customHeight="1">
      <c r="A28" s="367"/>
      <c r="B28" s="113">
        <v>20</v>
      </c>
      <c r="C28" s="123" t="s">
        <v>128</v>
      </c>
      <c r="D28" s="129" t="s">
        <v>107</v>
      </c>
      <c r="E28" s="116">
        <f>SUMIFS('Приложение 21'!G12:G16, 'Приложение 21'!F12:F16, "=опоры*",'Приложение 21'!E12:E16, "=шт.*")</f>
        <v>0</v>
      </c>
      <c r="F28" s="117">
        <f>SUMIFS('Приложение 21'!DE12:DE16, 'Приложение 21'!F12:F16, "=опоры*",'Приложение 21'!E12:E16, "=шт.*")</f>
        <v>0</v>
      </c>
      <c r="G28" s="121">
        <f t="shared" si="0"/>
        <v>0</v>
      </c>
      <c r="H28" s="117">
        <f>SUMIFS('Приложение 21'!L12:L16,'Приложение 21'!F12:F16,"=опоры ЭС",'Приложение 21'!E12:E16,"=шт.")</f>
        <v>0</v>
      </c>
      <c r="I28" s="117">
        <f>SUMIFS('Приложение 21'!J12:J16,'Приложение 21'!F12:F16,"=опоры ЭС",'Приложение 21'!E12:E16,"=шт.")</f>
        <v>0</v>
      </c>
      <c r="J28" s="117">
        <f>SUMIFS('Приложение 21'!K12:K16,'Приложение 21'!F12:F16,"=опоры ЭС",'Приложение 21'!E12:E16,"=шт.")</f>
        <v>0</v>
      </c>
      <c r="K28" s="117">
        <f>SUMIFS('Приложение 21'!AH12:AH16,'Приложение 21'!F12:F16,"=опоры ЭС",'Приложение 21'!E12:E16,"=шт.")</f>
        <v>0</v>
      </c>
      <c r="L28" s="117">
        <f>SUMIFS('Приложение 21'!AJ12:AJ16,'Приложение 21'!F12:F16,"=опоры ЭС",'Приложение 21'!E12:E16,"=шт.")</f>
        <v>0</v>
      </c>
      <c r="M28" s="121">
        <f t="shared" si="1"/>
        <v>0</v>
      </c>
      <c r="N28" s="117">
        <f>SUMIFS('Приложение 21'!AZ12:AZ16,'Приложение 21'!F12:F16,"=опоры ЭС",'Приложение 21'!E12:E16,"=шт.")</f>
        <v>0</v>
      </c>
      <c r="O28" s="117">
        <f>SUMIFS('Приложение 21'!BB12:BB16,'Приложение 21'!F12:F16,"=опоры ЭС",'Приложение 21'!E12:E16,"=шт.")</f>
        <v>0</v>
      </c>
      <c r="P28" s="121">
        <f t="shared" si="2"/>
        <v>0</v>
      </c>
      <c r="Q28" s="117">
        <f>SUMIFS('Приложение 21'!BR12:BR16,'Приложение 21'!F12:F16,"=опоры ЭС",'Приложение 21'!E12:E16,"=шт.")</f>
        <v>0</v>
      </c>
      <c r="R28" s="117">
        <f>SUMIFS('Приложение 21'!BT12:BT16,'Приложение 21'!F12:F16,"=опоры ЭС",'Приложение 21'!E12:E16,"=шт.")</f>
        <v>0</v>
      </c>
      <c r="S28" s="121">
        <f t="shared" si="3"/>
        <v>0</v>
      </c>
      <c r="T28" s="117">
        <f>SUMIFS('Приложение 21'!CN12:CN16,'Приложение 21'!F12:F16,"=опоры ЭС",'Приложение 21'!E12:E16,"=шт.")</f>
        <v>0</v>
      </c>
      <c r="U28" s="117">
        <f>SUMIFS('Приложение 21'!CP12:CP16,'Приложение 21'!F12:F16,"=опоры ЭС",'Приложение 21'!E12:E16,"=шт.")</f>
        <v>0</v>
      </c>
      <c r="V28" s="121">
        <f t="shared" si="4"/>
        <v>0</v>
      </c>
      <c r="W28" s="117">
        <f>SUMIFS('Приложение 21'!CT12:CT16,'Приложение 21'!F12:F16,"=опоры ЭС",'Приложение 21'!E12:E16,"=шт.")</f>
        <v>0</v>
      </c>
      <c r="X28" s="117">
        <f>SUMIFS('Приложение 21'!CU12:CU16,'Приложение 21'!F12:F16,"=опоры ЭС",'Приложение 21'!E12:E16,"=шт.")</f>
        <v>0</v>
      </c>
      <c r="Y28" s="128">
        <f t="shared" si="5"/>
        <v>0</v>
      </c>
    </row>
    <row r="29" spans="1:25" ht="22.5" customHeight="1">
      <c r="A29" s="367"/>
      <c r="B29" s="113">
        <v>21</v>
      </c>
      <c r="C29" s="123" t="s">
        <v>108</v>
      </c>
      <c r="D29" s="129" t="s">
        <v>109</v>
      </c>
      <c r="E29" s="116">
        <f>SUMIFS('Приложение 21'!G12:G16, 'Приложение 21'!F12:F16, "=зазем.ЭС*",'Приложение 21'!E12:E16, "=м.п.*")</f>
        <v>0</v>
      </c>
      <c r="F29" s="117">
        <f>SUMIFS('Приложение 21'!DE12:DE16,'Приложение 21'!F12:F16,"=зазем.ЭС",'Приложение 21'!E12:E16,"=м.п.")</f>
        <v>0</v>
      </c>
      <c r="G29" s="121">
        <f t="shared" si="0"/>
        <v>0</v>
      </c>
      <c r="H29" s="117">
        <f>SUMIFS('Приложение 21'!L12:L16,'Приложение 21'!F12:F16,"=зазем.ЭС",'Приложение 21'!E12:E16,"=м.п.")</f>
        <v>0</v>
      </c>
      <c r="I29" s="117">
        <f>SUMIFS('Приложение 21'!J12:J16,'Приложение 21'!F12:F16,"=зазем.ЭС",'Приложение 21'!E12:E16,"=м.п.")</f>
        <v>0</v>
      </c>
      <c r="J29" s="117">
        <f>SUMIFS('Приложение 21'!K12:K16,'Приложение 21'!F12:F16,"=зазем.ЭС",'Приложение 21'!E12:E16,"=м.п.")</f>
        <v>0</v>
      </c>
      <c r="K29" s="117">
        <f>SUMIFS('Приложение 21'!AH12:AH16,'Приложение 21'!F12:F16,"=зазем.ЭС",'Приложение 21'!E12:E16,"=м.п.")</f>
        <v>0</v>
      </c>
      <c r="L29" s="117">
        <f>SUMIFS('Приложение 21'!AJ12:AJ16,'Приложение 21'!F12:F16,"=зазем.ЭС",'Приложение 21'!E12:E16,"=м.п.")</f>
        <v>0</v>
      </c>
      <c r="M29" s="121">
        <f t="shared" si="1"/>
        <v>0</v>
      </c>
      <c r="N29" s="117">
        <f>SUMIFS('Приложение 21'!AZ12:AZ16,'Приложение 21'!F12:F16,"=зазем.ЭС",'Приложение 21'!E12:E16,"=м.п.")</f>
        <v>0</v>
      </c>
      <c r="O29" s="117">
        <f>SUMIFS('Приложение 21'!BB12:BB16,'Приложение 21'!F12:F16,"=зазем.ЭС",'Приложение 21'!E12:E16,"=м.п.")</f>
        <v>0</v>
      </c>
      <c r="P29" s="121">
        <f t="shared" si="2"/>
        <v>0</v>
      </c>
      <c r="Q29" s="117">
        <f>SUMIFS('Приложение 21'!BR12:BR16,'Приложение 21'!F12:F16,"=зазем.ЭС",'Приложение 21'!E12:E16,"=м.п.")</f>
        <v>0</v>
      </c>
      <c r="R29" s="117">
        <f>SUMIFS('Приложение 21'!BT12:BT16,'Приложение 21'!F12:F16,"=зазем.ЭС",'Приложение 21'!E12:E16,"=м.п.")</f>
        <v>0</v>
      </c>
      <c r="S29" s="121">
        <f t="shared" si="3"/>
        <v>0</v>
      </c>
      <c r="T29" s="117">
        <f>SUMIFS('Приложение 21'!CN12:CN16,'Приложение 21'!F12:F16,"=зазем.ЭС",'Приложение 21'!E12:E16,"=м.п.")</f>
        <v>0</v>
      </c>
      <c r="U29" s="117">
        <f>SUMIFS('Приложение 21'!CP12:CP16,'Приложение 21'!F12:F16,"=зазем.ЭС",'Приложение 21'!E12:E16,"=м.п.")</f>
        <v>0</v>
      </c>
      <c r="V29" s="121">
        <f t="shared" si="4"/>
        <v>0</v>
      </c>
      <c r="W29" s="117">
        <f>SUMIFS('Приложение 21'!CT12:CT16,'Приложение 21'!F12:F16,"=зазем.ЭС",'Приложение 21'!E12:E16,"=м.п.")</f>
        <v>0</v>
      </c>
      <c r="X29" s="117">
        <f>SUMIFS('Приложение 21'!CU12:CU16,'Приложение 21'!F12:F16,"=зазем.ЭС",'Приложение 21'!E12:E16,"=м.п.")</f>
        <v>0</v>
      </c>
      <c r="Y29" s="128">
        <f t="shared" si="5"/>
        <v>0</v>
      </c>
    </row>
    <row r="30" spans="1:25" ht="22.5" customHeight="1">
      <c r="A30" s="367"/>
      <c r="B30" s="113">
        <v>22</v>
      </c>
      <c r="C30" s="114" t="s">
        <v>110</v>
      </c>
      <c r="D30" s="129" t="s">
        <v>109</v>
      </c>
      <c r="E30" s="116">
        <f>SUMIFS('Приложение 21'!G12:G16, 'Приложение 21'!F12:F16, "=ГЭМЭ*",'Приложение 21'!E12:E16, "=м.п.*")</f>
        <v>0</v>
      </c>
      <c r="F30" s="117">
        <f>SUMIFS('Приложение 21'!DE12:DE16,'Приложение 21'!F12:F16,"=ГЭМЭ",'Приложение 21'!E12:E16,"=м.п.")</f>
        <v>0</v>
      </c>
      <c r="G30" s="121">
        <f t="shared" si="0"/>
        <v>0</v>
      </c>
      <c r="H30" s="117">
        <f>SUMIFS('Приложение 21'!L12:L16,'Приложение 21'!F12:F16,"=ГЭМЭ",'Приложение 21'!E12:E16,"=м.п.")</f>
        <v>0</v>
      </c>
      <c r="I30" s="117">
        <f>SUMIFS('Приложение 21'!J12:J16,'Приложение 21'!F12:F16,"=ГЭМЭ",'Приложение 21'!E12:E16,"=м.п.")</f>
        <v>0</v>
      </c>
      <c r="J30" s="117">
        <f>SUMIFS('Приложение 21'!K12:K16,'Приложение 21'!F12:F16,"=ГЭМЭ",'Приложение 21'!E12:E16,"=м.п.")</f>
        <v>0</v>
      </c>
      <c r="K30" s="117">
        <f>SUMIFS('Приложение 21'!AH12:AH16,'Приложение 21'!F12:F16,"=ГЭМЭ",'Приложение 21'!E12:E16,"=м.п.")</f>
        <v>0</v>
      </c>
      <c r="L30" s="117">
        <f>SUMIFS('Приложение 21'!AJ12:AJ16,'Приложение 21'!F12:F16,"=ГЭМЭ",'Приложение 21'!E12:E16,"=м.п.")</f>
        <v>0</v>
      </c>
      <c r="M30" s="121">
        <f t="shared" si="1"/>
        <v>0</v>
      </c>
      <c r="N30" s="117">
        <f>SUMIFS('Приложение 21'!AZ12:AZ16,'Приложение 21'!F12:F16,"=ГЭМЭ",'Приложение 21'!E12:E16,"=м.п.")</f>
        <v>0</v>
      </c>
      <c r="O30" s="117">
        <f>SUMIFS('Приложение 21'!BB12:BB16,'Приложение 21'!F12:F16,"=ГЭМЭ",'Приложение 21'!E12:E16,"=м.п.")</f>
        <v>0</v>
      </c>
      <c r="P30" s="121">
        <f t="shared" si="2"/>
        <v>0</v>
      </c>
      <c r="Q30" s="117">
        <f>SUMIFS('Приложение 21'!BR12:BR16,'Приложение 21'!F12:F16,"=ГЭМЭ",'Приложение 21'!E12:E16,"=м.п.")</f>
        <v>0</v>
      </c>
      <c r="R30" s="117">
        <f>SUMIFS('Приложение 21'!BT12:BT16,'Приложение 21'!F12:F16,"=ГЭМЭ",'Приложение 21'!E12:E16,"=м.п.")</f>
        <v>0</v>
      </c>
      <c r="S30" s="121">
        <f t="shared" si="3"/>
        <v>0</v>
      </c>
      <c r="T30" s="117">
        <f>SUMIFS('Приложение 21'!CN12:CN16,'Приложение 21'!F12:F16,"=ГЭМЭ",'Приложение 21'!E12:E16,"=м.п.")</f>
        <v>0</v>
      </c>
      <c r="U30" s="117">
        <f>SUMIFS('Приложение 21'!CP12:CP16,'Приложение 21'!F12:F16,"=ГЭМЭ",'Приложение 21'!E12:E16,"=м.п.")</f>
        <v>0</v>
      </c>
      <c r="V30" s="121">
        <f t="shared" si="4"/>
        <v>0</v>
      </c>
      <c r="W30" s="117">
        <f>SUMIFS('Приложение 21'!CT12:CT16,'Приложение 21'!F12:F16,"=ГЭМЭ",'Приложение 21'!E12:E16,"=м.п.")</f>
        <v>0</v>
      </c>
      <c r="X30" s="117">
        <f>SUMIFS('Приложение 21'!CU12:CU16,'Приложение 21'!F12:F16,"=ГЭМЭ",'Приложение 21'!E12:E16,"=м.п.")</f>
        <v>0</v>
      </c>
      <c r="Y30" s="128">
        <f t="shared" si="5"/>
        <v>0</v>
      </c>
    </row>
    <row r="31" spans="1:25" ht="22.5" customHeight="1">
      <c r="A31" s="367"/>
      <c r="B31" s="113">
        <v>23</v>
      </c>
      <c r="C31" s="123" t="s">
        <v>111</v>
      </c>
      <c r="D31" s="129" t="s">
        <v>109</v>
      </c>
      <c r="E31" s="116">
        <f>SUMIFS('Приложение 21'!G12:G16, 'Приложение 21'!F12:F16, "=кабельЭ*",'Приложение 21'!E12:E16, "=м.п.*")</f>
        <v>0</v>
      </c>
      <c r="F31" s="117">
        <f>SUMIFS('Приложение 21'!DE12:DE16,'Приложение 21'!F12:F16,"=кабельЭ",'Приложение 21'!E12:E16,"=м.п.")</f>
        <v>0</v>
      </c>
      <c r="G31" s="121">
        <f t="shared" si="0"/>
        <v>0</v>
      </c>
      <c r="H31" s="117">
        <f>SUMIFS('Приложение 21'!L12:L16,'Приложение 21'!F12:F16,"=кабельЭ",'Приложение 21'!E12:E16,"=м.п.")</f>
        <v>0</v>
      </c>
      <c r="I31" s="117">
        <f>SUMIFS('Приложение 21'!J12:J16,'Приложение 21'!F12:F16,"=кабельЭ",'Приложение 21'!E12:E16,"=м.п.")</f>
        <v>0</v>
      </c>
      <c r="J31" s="117">
        <f>SUMIFS('Приложение 21'!K12:K16,'Приложение 21'!F12:F16,"=кабельЭ",'Приложение 21'!E12:E16,"=м.п.")</f>
        <v>0</v>
      </c>
      <c r="K31" s="117">
        <f>SUMIFS('Приложение 21'!AH12:AH16,'Приложение 21'!F12:F16,"=кабельЭ",'Приложение 21'!E12:E16,"=м.п.")</f>
        <v>0</v>
      </c>
      <c r="L31" s="117">
        <f>SUMIFS('Приложение 21'!AJ12:AJ16,'Приложение 21'!F12:F16,"=кабельЭ",'Приложение 21'!E12:E16,"=м.п.")</f>
        <v>0</v>
      </c>
      <c r="M31" s="121">
        <f t="shared" si="1"/>
        <v>0</v>
      </c>
      <c r="N31" s="117">
        <f>SUMIFS('Приложение 21'!AZ12:AZ16,'Приложение 21'!F12:F16,"=кабельЭ",'Приложение 21'!E12:E16,"=м.п.")</f>
        <v>0</v>
      </c>
      <c r="O31" s="117">
        <f>SUMIFS('Приложение 21'!BB12:BB16,'Приложение 21'!F12:F16,"=кабельЭ",'Приложение 21'!E12:E16,"=м.п.")</f>
        <v>0</v>
      </c>
      <c r="P31" s="121">
        <f t="shared" si="2"/>
        <v>0</v>
      </c>
      <c r="Q31" s="117">
        <f>SUMIFS('Приложение 21'!BR12:BR16,'Приложение 21'!F12:F16,"=кабельЭ",'Приложение 21'!E12:E16,"=м.п.")</f>
        <v>0</v>
      </c>
      <c r="R31" s="117">
        <f>SUMIFS('Приложение 21'!BT12:BT16,'Приложение 21'!F12:F16,"=кабельЭ",'Приложение 21'!E12:E16,"=м.п.")</f>
        <v>0</v>
      </c>
      <c r="S31" s="121">
        <f t="shared" si="3"/>
        <v>0</v>
      </c>
      <c r="T31" s="117">
        <f>SUMIFS('Приложение 21'!CN12:CN16,'Приложение 21'!F12:F16,"=кабельЭ",'Приложение 21'!E12:E16,"=м.п.")</f>
        <v>0</v>
      </c>
      <c r="U31" s="117">
        <f>SUMIFS('Приложение 21'!CP12:CP16,'Приложение 21'!F12:F16,"=кабельЭ",'Приложение 21'!E12:E16,"=м.п.")</f>
        <v>0</v>
      </c>
      <c r="V31" s="121">
        <f t="shared" si="4"/>
        <v>0</v>
      </c>
      <c r="W31" s="117">
        <f>SUMIFS('Приложение 21'!CT12:CT16,'Приложение 21'!F12:F16,"=кабельЭ",'Приложение 21'!E12:E16,"=м.п.")</f>
        <v>0</v>
      </c>
      <c r="X31" s="117">
        <f>SUMIFS('Приложение 21'!CU12:CU16,'Приложение 21'!F12:F16,"=кабельЭ",'Приложение 21'!E12:E16,"=м.п.")</f>
        <v>0</v>
      </c>
      <c r="Y31" s="128">
        <f t="shared" si="5"/>
        <v>0</v>
      </c>
    </row>
    <row r="32" spans="1:25" ht="32.25" customHeight="1">
      <c r="A32" s="367"/>
      <c r="B32" s="113">
        <v>24</v>
      </c>
      <c r="C32" s="123" t="s">
        <v>112</v>
      </c>
      <c r="D32" s="129" t="s">
        <v>107</v>
      </c>
      <c r="E32" s="116">
        <f>SUMIFS('Приложение 21'!G12:G16, 'Приложение 21'!F12:F16, "=оборудованиеЭ*",'Приложение 21'!E12:E16, "=шт.*")</f>
        <v>0</v>
      </c>
      <c r="F32" s="117">
        <f>SUMIFS('Приложение 21'!DE12:DE16,'Приложение 21'!F12:F16,"=оборудованиеЭ",'Приложение 21'!E12:E16,"=шт.")</f>
        <v>0</v>
      </c>
      <c r="G32" s="121">
        <f t="shared" si="0"/>
        <v>0</v>
      </c>
      <c r="H32" s="117">
        <f>SUMIFS('Приложение 21'!L12:L16,'Приложение 21'!F12:F16,"=оборудованиеЭ",'Приложение 21'!E12:E16,"=шт.")</f>
        <v>0</v>
      </c>
      <c r="I32" s="117">
        <f>SUMIFS('Приложение 21'!J12:J16,'Приложение 21'!F12:F16,"=оборудованиеЭ",'Приложение 21'!E12:E16,"=шт.")</f>
        <v>0</v>
      </c>
      <c r="J32" s="117">
        <f>SUMIFS('Приложение 21'!K12:K16,'Приложение 21'!F12:F16,"=оборудованиеЭ",'Приложение 21'!E12:E16,"=шт.")</f>
        <v>0</v>
      </c>
      <c r="K32" s="117">
        <f>SUMIFS('Приложение 21'!AH12:AH16,'Приложение 21'!F12:F16,"=оборудованиеЭ",'Приложение 21'!E12:E16,"=шт.")</f>
        <v>0</v>
      </c>
      <c r="L32" s="117">
        <f>SUMIFS('Приложение 21'!AJ12:AJ16,'Приложение 21'!F12:F16,"=оборудованиеЭ",'Приложение 21'!E12:E16,"=шт.")</f>
        <v>0</v>
      </c>
      <c r="M32" s="121">
        <f t="shared" si="1"/>
        <v>0</v>
      </c>
      <c r="N32" s="117">
        <f>SUMIFS('Приложение 21'!AZ12:AZ16,'Приложение 21'!F12:F16,"=оборудованиеЭ",'Приложение 21'!E12:E16,"=шт.")</f>
        <v>0</v>
      </c>
      <c r="O32" s="117">
        <f>SUMIFS('Приложение 21'!BB12:BB16,'Приложение 21'!F12:F16,"=оборудованиеЭ",'Приложение 21'!E12:E16,"=шт.")</f>
        <v>0</v>
      </c>
      <c r="P32" s="121">
        <f t="shared" si="2"/>
        <v>0</v>
      </c>
      <c r="Q32" s="117">
        <f>SUMIFS('Приложение 21'!BR12:BR16,'Приложение 21'!F12:F16,"=оборудованиеЭ",'Приложение 21'!E12:E16,"=шт.")</f>
        <v>0</v>
      </c>
      <c r="R32" s="117">
        <f>SUMIFS('Приложение 21'!BT12:BT16,'Приложение 21'!F12:F16,"=оборудованиеЭ",'Приложение 21'!E12:E16,"=шт.")</f>
        <v>0</v>
      </c>
      <c r="S32" s="121">
        <f t="shared" si="3"/>
        <v>0</v>
      </c>
      <c r="T32" s="117">
        <f>SUMIFS('Приложение 21'!CN12:CN16,'Приложение 21'!F12:F16,"=оборудованиеЭ",'Приложение 21'!E12:E16,"=шт.")</f>
        <v>0</v>
      </c>
      <c r="U32" s="117">
        <f>SUMIFS('Приложение 21'!CP12:CP16,'Приложение 21'!F12:F16,"=оборудованиеЭ",'Приложение 21'!E12:E16,"=шт.")</f>
        <v>0</v>
      </c>
      <c r="V32" s="121">
        <f t="shared" si="4"/>
        <v>0</v>
      </c>
      <c r="W32" s="117">
        <f>SUMIFS('Приложение 21'!CT12:CT16,'Приложение 21'!F12:F16,"=оборудованиеЭ",'Приложение 21'!E12:E16,"=шт.")</f>
        <v>0</v>
      </c>
      <c r="X32" s="117">
        <f>SUMIFS('Приложение 21'!CU12:CU16,'Приложение 21'!F12:F16,"=оборудованиеЭ",'Приложение 21'!E12:E16,"=шт.")</f>
        <v>0</v>
      </c>
      <c r="Y32" s="128">
        <f t="shared" si="5"/>
        <v>0</v>
      </c>
    </row>
    <row r="33" spans="1:25" ht="22.5" customHeight="1">
      <c r="A33" s="367"/>
      <c r="B33" s="113">
        <v>25</v>
      </c>
      <c r="C33" s="123" t="s">
        <v>113</v>
      </c>
      <c r="D33" s="129" t="s">
        <v>109</v>
      </c>
      <c r="E33" s="116">
        <f>SUMIFS('Приложение 21'!G12:G16, 'Приложение 21'!F12:F16, "=зазем.ЭГ*",'Приложение 21'!E12:E16, "=м.п.*")</f>
        <v>0</v>
      </c>
      <c r="F33" s="117">
        <f>SUMIFS('Приложение 21'!DE12:DE16,'Приложение 21'!F12:F16,"=зазем.ЭГ",'Приложение 21'!E12:E16,"=м.п.")</f>
        <v>0</v>
      </c>
      <c r="G33" s="121">
        <f t="shared" si="0"/>
        <v>0</v>
      </c>
      <c r="H33" s="117">
        <f>SUMIFS('Приложение 21'!L12:L16,'Приложение 21'!F12:F16,"=зазем.ЭГ",'Приложение 21'!E12:E16,"=м.п.")</f>
        <v>0</v>
      </c>
      <c r="I33" s="117">
        <f>SUMIFS('Приложение 21'!J12:J16,'Приложение 21'!F12:F16,"=зазем.ЭГ",'Приложение 21'!E12:E16,"=м.п.")</f>
        <v>0</v>
      </c>
      <c r="J33" s="117">
        <f>SUMIFS('Приложение 21'!K12:K16,'Приложение 21'!F12:F16,"=зазем.ЭГ",'Приложение 21'!E12:E16,"=м.п.")</f>
        <v>0</v>
      </c>
      <c r="K33" s="117">
        <f>SUMIFS('Приложение 21'!AH12:AH16,'Приложение 21'!F12:F16,"=зазем.ЭГ",'Приложение 21'!E12:E16,"=м.п.")</f>
        <v>0</v>
      </c>
      <c r="L33" s="117">
        <f>SUMIFS('Приложение 21'!AJ12:AJ16,'Приложение 21'!F12:F16,"=зазем.ЭГ",'Приложение 21'!E12:E16,"=м.п.")</f>
        <v>0</v>
      </c>
      <c r="M33" s="121">
        <f t="shared" si="1"/>
        <v>0</v>
      </c>
      <c r="N33" s="117">
        <f>SUMIFS('Приложение 21'!AZ12:AZ16,'Приложение 21'!F12:F16,"=зазем.ЭГ",'Приложение 21'!E12:E16,"=м.п.")</f>
        <v>0</v>
      </c>
      <c r="O33" s="117">
        <f>SUMIFS('Приложение 21'!BB12:BB16,'Приложение 21'!F12:F16,"=зазем.ЭГ",'Приложение 21'!E12:E16,"=м.п.")</f>
        <v>0</v>
      </c>
      <c r="P33" s="121">
        <f t="shared" si="2"/>
        <v>0</v>
      </c>
      <c r="Q33" s="117">
        <f>SUMIFS('Приложение 21'!BR12:BR16,'Приложение 21'!F12:F16,"=зазем.ЭГ",'Приложение 21'!E12:E16,"=м.п.")</f>
        <v>0</v>
      </c>
      <c r="R33" s="117">
        <f>SUMIFS('Приложение 21'!BT12:BT16,'Приложение 21'!F12:F16,"=зазем.ЭГ",'Приложение 21'!E12:E16,"=м.п.")</f>
        <v>0</v>
      </c>
      <c r="S33" s="121">
        <f t="shared" si="3"/>
        <v>0</v>
      </c>
      <c r="T33" s="117">
        <f>SUMIFS('Приложение 21'!CN12:CN16,'Приложение 21'!F12:F16,"=зазем.ЭГ",'Приложение 21'!E12:E16,"=м.п.")</f>
        <v>0</v>
      </c>
      <c r="U33" s="117">
        <f>SUMIFS('Приложение 21'!CP12:CP16,'Приложение 21'!F12:F16,"=зазем.ЭГ",'Приложение 21'!E12:E16,"=м.п.")</f>
        <v>0</v>
      </c>
      <c r="V33" s="121">
        <f t="shared" si="4"/>
        <v>0</v>
      </c>
      <c r="W33" s="117">
        <f>SUMIFS('Приложение 21'!CT12:CT16,'Приложение 21'!F12:F16,"=зазем.ЭГ",'Приложение 21'!E12:E16,"=м.п.")</f>
        <v>0</v>
      </c>
      <c r="X33" s="117">
        <f>SUMIFS('Приложение 21'!CU12:CU16,'Приложение 21'!F12:F16,"=зазем.ЭГ",'Приложение 21'!E12:E16,"=м.п.")</f>
        <v>0</v>
      </c>
      <c r="Y33" s="128">
        <f t="shared" si="5"/>
        <v>0</v>
      </c>
    </row>
    <row r="34" spans="1:25" ht="22.5" customHeight="1">
      <c r="A34" s="367"/>
      <c r="B34" s="113">
        <v>26</v>
      </c>
      <c r="C34" s="114" t="s">
        <v>114</v>
      </c>
      <c r="D34" s="129" t="s">
        <v>109</v>
      </c>
      <c r="E34" s="116">
        <f>SUMIFS('Приложение 21'!G12:G16, 'Приложение 21'!F12:F16, "=ГЭМАОВ*",'Приложение 21'!E12:E16, "=м.п.*")</f>
        <v>0</v>
      </c>
      <c r="F34" s="117">
        <f>SUMIFS('Приложение 21'!DE12:DE16, 'Приложение 21'!F12:F16, "=ГЭМАОВ*",'Приложение 21'!E12:E16, "=м.п.*")</f>
        <v>0</v>
      </c>
      <c r="G34" s="121">
        <f t="shared" si="0"/>
        <v>0</v>
      </c>
      <c r="H34" s="117">
        <f>SUMIFS('Приложение 21'!L12:L16, 'Приложение 21'!F12:F16, "=ГЭМАОВ*",'Приложение 21'!E12:E16, "=м.п.*")</f>
        <v>0</v>
      </c>
      <c r="I34" s="117">
        <f>SUMIFS('Приложение 21'!J12:J16, 'Приложение 21'!F12:F16, "=ГЭМАОВ*",'Приложение 21'!E12:E16, "=м.п.*")</f>
        <v>0</v>
      </c>
      <c r="J34" s="117">
        <f>SUMIFS('Приложение 21'!K12:K16, 'Приложение 21'!F12:F16, "=ГЭМАОВ*",'Приложение 21'!E12:E16, "=м.п.*")</f>
        <v>0</v>
      </c>
      <c r="K34" s="117">
        <f>SUMIFS('Приложение 21'!AH12:AH16, 'Приложение 21'!F12:F16, "=ГЭМАОВ*",'Приложение 21'!E12:E16, "=м.п.*")</f>
        <v>0</v>
      </c>
      <c r="L34" s="117">
        <f>SUMIFS('Приложение 21'!AJ12:AJ16, 'Приложение 21'!F12:F16, "=ГЭМАОВ*",'Приложение 21'!E12:E16, "=м.п.*")</f>
        <v>0</v>
      </c>
      <c r="M34" s="121">
        <f t="shared" si="1"/>
        <v>0</v>
      </c>
      <c r="N34" s="117">
        <f>SUMIFS('Приложение 21'!AZ12:AZ16, 'Приложение 21'!F12:F16, "=ГЭМАОВ*",'Приложение 21'!E12:E16, "=м.п.*")</f>
        <v>0</v>
      </c>
      <c r="O34" s="117">
        <f>SUMIFS('Приложение 21'!BB12:BB16, 'Приложение 21'!F12:F16, "=ГЭМАОВ*",'Приложение 21'!E12:E16, "=м.п.*")</f>
        <v>0</v>
      </c>
      <c r="P34" s="121">
        <f t="shared" si="2"/>
        <v>0</v>
      </c>
      <c r="Q34" s="117">
        <f>SUMIFS('Приложение 21'!BR12:BR16, 'Приложение 21'!F12:F16, "=ГЭМАОВ*",'Приложение 21'!E12:E16, "=м.п.*")</f>
        <v>0</v>
      </c>
      <c r="R34" s="117">
        <f>SUMIFS('Приложение 21'!BT12:BT16, 'Приложение 21'!F12:F16, "=ГЭМАОВ*",'Приложение 21'!E12:E16, "=м.п.*")</f>
        <v>0</v>
      </c>
      <c r="S34" s="121">
        <f t="shared" si="3"/>
        <v>0</v>
      </c>
      <c r="T34" s="117">
        <f>SUMIFS('Приложение 21'!CN12:CN16, 'Приложение 21'!F12:F16, "=ГЭМАОВ*",'Приложение 21'!E12:E16, "=м.п.*")</f>
        <v>0</v>
      </c>
      <c r="U34" s="117">
        <f>SUMIFS('Приложение 21'!CP12:CP16, 'Приложение 21'!F12:F16, "=ГЭМАОВ*",'Приложение 21'!E12:E16, "=м.п.*")</f>
        <v>0</v>
      </c>
      <c r="V34" s="121">
        <f t="shared" si="4"/>
        <v>0</v>
      </c>
      <c r="W34" s="117">
        <f>SUMIFS('Приложение 21'!CT12:CT16, 'Приложение 21'!F12:F16, "=ГЭМАОВ*",'Приложение 21'!E12:E16, "=м.п.*")</f>
        <v>0</v>
      </c>
      <c r="X34" s="117">
        <f>SUMIFS('Приложение 21'!CU12:CU16, 'Приложение 21'!F12:F16, "=ГЭМАОВ*",'Приложение 21'!E12:E16, "=м.п.*")</f>
        <v>0</v>
      </c>
      <c r="Y34" s="128">
        <f t="shared" si="5"/>
        <v>0</v>
      </c>
    </row>
    <row r="35" spans="1:25" ht="22.5" customHeight="1">
      <c r="A35" s="367"/>
      <c r="B35" s="113">
        <v>27</v>
      </c>
      <c r="C35" s="123" t="s">
        <v>115</v>
      </c>
      <c r="D35" s="129" t="s">
        <v>109</v>
      </c>
      <c r="E35" s="116">
        <f>SUMIFS('Приложение 21'!G12:G16, 'Приложение 21'!F12:F16, "=кабель АОВ*",'Приложение 21'!E12:E16, "=м.п.*")</f>
        <v>0</v>
      </c>
      <c r="F35" s="117">
        <f>SUMIFS('Приложение 21'!DE12:DE16, 'Приложение 21'!F12:F16, "=кабель АОВ*",'Приложение 21'!E12:E16, "=м.п.*")</f>
        <v>0</v>
      </c>
      <c r="G35" s="121">
        <f t="shared" si="0"/>
        <v>0</v>
      </c>
      <c r="H35" s="117">
        <f>SUMIFS('Приложение 21'!L12:L16, 'Приложение 21'!F12:F16, "=кабель АОВ*",'Приложение 21'!E12:E16, "=м.п.*")</f>
        <v>0</v>
      </c>
      <c r="I35" s="117">
        <f>SUMIFS('Приложение 21'!J12:J16, 'Приложение 21'!F12:F16, "=кабель АОВ*",'Приложение 21'!E12:E16, "=м.п.*")</f>
        <v>0</v>
      </c>
      <c r="J35" s="117">
        <f>SUMIFS('Приложение 21'!K12:K16, 'Приложение 21'!F12:F16, "=кабель АОВ*",'Приложение 21'!E12:E16, "=м.п.*")</f>
        <v>0</v>
      </c>
      <c r="K35" s="117">
        <f>SUMIFS('Приложение 21'!AH12:AH16, 'Приложение 21'!F12:F16, "=кабель АОВ*",'Приложение 21'!E12:E16, "=м.п.*")</f>
        <v>0</v>
      </c>
      <c r="L35" s="117">
        <f>SUMIFS('Приложение 21'!AJ12:AJ16, 'Приложение 21'!F12:F16, "=кабель АОВ*",'Приложение 21'!E12:E16, "=м.п.*")</f>
        <v>0</v>
      </c>
      <c r="M35" s="121">
        <f t="shared" si="1"/>
        <v>0</v>
      </c>
      <c r="N35" s="117">
        <f>SUMIFS('Приложение 21'!AZ12:AZ16, 'Приложение 21'!F12:F16, "=кабель АОВ*",'Приложение 21'!E12:E16, "=м.п.*")</f>
        <v>0</v>
      </c>
      <c r="O35" s="117">
        <f>SUMIFS('Приложение 21'!BB12:BB16, 'Приложение 21'!F12:F16, "=кабель АОВ*",'Приложение 21'!E12:E16, "=м.п.*")</f>
        <v>0</v>
      </c>
      <c r="P35" s="121">
        <f t="shared" si="2"/>
        <v>0</v>
      </c>
      <c r="Q35" s="117">
        <f>SUMIFS('Приложение 21'!BR12:BR16, 'Приложение 21'!F12:F16, "=кабель АОВ*",'Приложение 21'!E12:E16, "=м.п.*")</f>
        <v>0</v>
      </c>
      <c r="R35" s="117">
        <f>SUMIFS('Приложение 21'!BT12:BT16, 'Приложение 21'!F12:F16, "=кабель АОВ*",'Приложение 21'!E12:E16, "=м.п.*")</f>
        <v>0</v>
      </c>
      <c r="S35" s="121">
        <f t="shared" si="3"/>
        <v>0</v>
      </c>
      <c r="T35" s="117">
        <f>SUMIFS('Приложение 21'!CN12:CN16, 'Приложение 21'!F12:F16, "=кабель АОВ*",'Приложение 21'!E12:E16, "=м.п.*")</f>
        <v>0</v>
      </c>
      <c r="U35" s="117">
        <f>SUMIFS('Приложение 21'!CP12:CP16, 'Приложение 21'!F12:F16, "=кабель АОВ*",'Приложение 21'!E12:E16, "=м.п.*")</f>
        <v>0</v>
      </c>
      <c r="V35" s="121">
        <f t="shared" si="4"/>
        <v>0</v>
      </c>
      <c r="W35" s="117">
        <f>SUMIFS('Приложение 21'!CT12:CT16, 'Приложение 21'!F12:F16, "=кабель АОВ*",'Приложение 21'!E12:E16, "=м.п.*")</f>
        <v>0</v>
      </c>
      <c r="X35" s="117">
        <f>SUMIFS('Приложение 21'!CU12:CU16, 'Приложение 21'!F12:F16, "=кабель АОВ*",'Приложение 21'!E12:E16, "=м.п.*")</f>
        <v>0</v>
      </c>
      <c r="Y35" s="128">
        <f t="shared" si="5"/>
        <v>0</v>
      </c>
    </row>
    <row r="36" spans="1:25" ht="22.5" customHeight="1">
      <c r="A36" s="367"/>
      <c r="B36" s="113">
        <v>28</v>
      </c>
      <c r="C36" s="123" t="s">
        <v>116</v>
      </c>
      <c r="D36" s="129" t="s">
        <v>107</v>
      </c>
      <c r="E36" s="116">
        <f>SUMIFS('Приложение 21'!G12:G16, 'Приложение 21'!F12:F16, "=оборудование АОВ*",'Приложение 21'!E12:E16, "=шт.*")</f>
        <v>0</v>
      </c>
      <c r="F36" s="117">
        <f>SUMIFS('Приложение 21'!DE12:DE16, 'Приложение 21'!F12:F16, "=оборудование АОВ*",'Приложение 21'!E12:E16, "=шт.*")</f>
        <v>0</v>
      </c>
      <c r="G36" s="121">
        <f t="shared" si="0"/>
        <v>0</v>
      </c>
      <c r="H36" s="117">
        <f>SUMIFS('Приложение 21'!L12:L16, 'Приложение 21'!F12:F16, "=оборудование АОВ*",'Приложение 21'!E12:E16, "=шт.*")</f>
        <v>0</v>
      </c>
      <c r="I36" s="117">
        <f>SUMIFS('Приложение 21'!J12:J16, 'Приложение 21'!F12:F16, "=оборудование АОВ*",'Приложение 21'!E12:E16, "=шт.*")</f>
        <v>0</v>
      </c>
      <c r="J36" s="117">
        <f>SUMIFS('Приложение 21'!K12:K16, 'Приложение 21'!F12:F16, "=оборудование АОВ*",'Приложение 21'!E12:E16, "=шт.*")</f>
        <v>0</v>
      </c>
      <c r="K36" s="117">
        <f>SUMIFS('Приложение 21'!AH12:AH16, 'Приложение 21'!F12:F16, "=оборудование АОВ*",'Приложение 21'!E12:E16, "=шт.*")</f>
        <v>0</v>
      </c>
      <c r="L36" s="117">
        <f>SUMIFS('Приложение 21'!AJ12:AJ16, 'Приложение 21'!F12:F16, "=оборудование АОВ*",'Приложение 21'!E12:E16, "=шт.*")</f>
        <v>0</v>
      </c>
      <c r="M36" s="121">
        <f t="shared" si="1"/>
        <v>0</v>
      </c>
      <c r="N36" s="117">
        <f>SUMIFS('Приложение 21'!AZ12:AZ16, 'Приложение 21'!F12:F16, "=оборудование АОВ*",'Приложение 21'!E12:E16, "=шт.*")</f>
        <v>0</v>
      </c>
      <c r="O36" s="117">
        <f>SUMIFS('Приложение 21'!BB12:BB16, 'Приложение 21'!F12:F16, "=оборудование АОВ*",'Приложение 21'!E12:E16, "=шт.*")</f>
        <v>0</v>
      </c>
      <c r="P36" s="121">
        <f t="shared" si="2"/>
        <v>0</v>
      </c>
      <c r="Q36" s="117">
        <f>SUMIFS('Приложение 21'!BR12:BR16, 'Приложение 21'!F12:F16, "=оборудование АОВ*",'Приложение 21'!E12:E16, "=шт.*")</f>
        <v>0</v>
      </c>
      <c r="R36" s="117">
        <f>SUMIFS('Приложение 21'!BT12:BT16, 'Приложение 21'!F12:F16, "=оборудование АОВ*",'Приложение 21'!E12:E16, "=шт.*")</f>
        <v>0</v>
      </c>
      <c r="S36" s="121">
        <f t="shared" si="3"/>
        <v>0</v>
      </c>
      <c r="T36" s="117">
        <f>SUMIFS('Приложение 21'!CN12:CN16, 'Приложение 21'!F12:F16, "=оборудование АОВ*",'Приложение 21'!E12:E16, "=шт.*")</f>
        <v>0</v>
      </c>
      <c r="U36" s="117">
        <f>SUMIFS('Приложение 21'!CP12:CP16, 'Приложение 21'!F12:F16, "=оборудование АОВ*",'Приложение 21'!E12:E16, "=шт.*")</f>
        <v>0</v>
      </c>
      <c r="V36" s="121">
        <f t="shared" si="4"/>
        <v>0</v>
      </c>
      <c r="W36" s="117">
        <f>SUMIFS('Приложение 21'!CT12:CT16, 'Приложение 21'!F12:F16, "=оборудование АОВ*",'Приложение 21'!E12:E16, "=шт.*")</f>
        <v>0</v>
      </c>
      <c r="X36" s="117">
        <f>SUMIFS('Приложение 21'!CU12:CU16, 'Приложение 21'!F12:F16, "=оборудование АОВ*",'Приложение 21'!E12:E16, "=шт.*")</f>
        <v>0</v>
      </c>
      <c r="Y36" s="128">
        <f t="shared" si="5"/>
        <v>0</v>
      </c>
    </row>
    <row r="37" spans="1:25" ht="20.25" customHeight="1">
      <c r="A37" s="367"/>
      <c r="B37" s="113">
        <v>29</v>
      </c>
      <c r="C37" s="130" t="s">
        <v>117</v>
      </c>
      <c r="D37" s="129" t="s">
        <v>109</v>
      </c>
      <c r="E37" s="116">
        <f>SUMIFS('Приложение 21'!G12:G16, 'Приложение 21'!F12:F16, "=труба*",'Приложение 21'!E12:E16, "=м.п.*")</f>
        <v>0</v>
      </c>
      <c r="F37" s="117">
        <f>SUMIFS('Приложение 21'!DE12:DE16,'Приложение 21'!F12:F16,"=труба",'Приложение 21'!E12:E16,"=м.п.")</f>
        <v>0</v>
      </c>
      <c r="G37" s="121">
        <f t="shared" si="0"/>
        <v>0</v>
      </c>
      <c r="H37" s="117">
        <f>SUMIFS('Приложение 21'!L12:L16,'Приложение 21'!F12:F16,"=труба",'Приложение 21'!E12:E16,"=м.п.")</f>
        <v>0</v>
      </c>
      <c r="I37" s="117">
        <f>SUMIFS('Приложение 21'!J12:J16,'Приложение 21'!F12:F16,"=труба",'Приложение 21'!E12:E16,"=м.п.")</f>
        <v>0</v>
      </c>
      <c r="J37" s="117">
        <f>SUMIFS('Приложение 21'!K12:K16,'Приложение 21'!F12:F16,"=труба",'Приложение 21'!E12:E16,"=м.п.")</f>
        <v>0</v>
      </c>
      <c r="K37" s="117">
        <f>SUMIFS('Приложение 21'!AH12:AH16,'Приложение 21'!F12:F16,"=труба",'Приложение 21'!E12:E16,"=м.п.")</f>
        <v>0</v>
      </c>
      <c r="L37" s="117">
        <f>SUMIFS('Приложение 21'!AJ12:AJ16,'Приложение 21'!F12:F16,"=труба",'Приложение 21'!E12:E16,"=м.п.")</f>
        <v>0</v>
      </c>
      <c r="M37" s="121">
        <f t="shared" si="1"/>
        <v>0</v>
      </c>
      <c r="N37" s="117">
        <f>SUMIFS('Приложение 21'!AZ12:AZ16,'Приложение 21'!F12:F16,"=труба",'Приложение 21'!E12:E16,"=м.п.")</f>
        <v>0</v>
      </c>
      <c r="O37" s="117">
        <f>SUMIFS('Приложение 21'!BB12:BB16,'Приложение 21'!F12:F16,"=труба",'Приложение 21'!E12:E16,"=м.п.")</f>
        <v>0</v>
      </c>
      <c r="P37" s="121">
        <f t="shared" si="2"/>
        <v>0</v>
      </c>
      <c r="Q37" s="117">
        <f>SUMIFS('Приложение 21'!BR12:BR16,'Приложение 21'!F12:F16,"=труба",'Приложение 21'!E12:E16,"=м.п.")</f>
        <v>0</v>
      </c>
      <c r="R37" s="117">
        <f>SUMIFS('Приложение 21'!BT12:BT16,'Приложение 21'!F12:F16,"=труба",'Приложение 21'!E12:E16,"=м.п.")</f>
        <v>0</v>
      </c>
      <c r="S37" s="121">
        <f t="shared" si="3"/>
        <v>0</v>
      </c>
      <c r="T37" s="117">
        <f>SUMIFS('Приложение 21'!CN12:CN16,'Приложение 21'!F12:F16,"=труба",'Приложение 21'!E12:E16,"=м.п.")</f>
        <v>0</v>
      </c>
      <c r="U37" s="117">
        <f>SUMIFS('Приложение 21'!CP12:CP16,'Приложение 21'!F12:F16,"=труба",'Приложение 21'!E12:E16,"=м.п.")</f>
        <v>0</v>
      </c>
      <c r="V37" s="121">
        <f t="shared" si="4"/>
        <v>0</v>
      </c>
      <c r="W37" s="117">
        <f>SUMIFS('Приложение 21'!CT12:CT16,'Приложение 21'!F12:F16,"=труба",'Приложение 21'!E12:E16,"=м.п.")</f>
        <v>0</v>
      </c>
      <c r="X37" s="117">
        <f>SUMIFS('Приложение 21'!CU12:CU16,'Приложение 21'!F12:F16,"=труба",'Приложение 21'!E12:E16,"=м.п.")</f>
        <v>0</v>
      </c>
      <c r="Y37" s="128">
        <f t="shared" si="5"/>
        <v>0</v>
      </c>
    </row>
    <row r="38" spans="1:25" ht="20.25" customHeight="1">
      <c r="A38" s="367"/>
      <c r="B38" s="113">
        <v>30</v>
      </c>
      <c r="C38" s="130" t="s">
        <v>118</v>
      </c>
      <c r="D38" s="129" t="s">
        <v>46</v>
      </c>
      <c r="E38" s="116">
        <f>SUMIFS('Приложение 21'!G12:G16, 'Приложение 21'!F12:F16, "=монтаж кол-ев*",'Приложение 21'!E12:E16, "=шт.*")</f>
        <v>0</v>
      </c>
      <c r="F38" s="117">
        <f>SUMIFS('Приложение 21'!DE12:DE16,'Приложение 21'!F12:F16,"=монтаж кол-ев",'Приложение 21'!E12:E16,"=шт.")</f>
        <v>0</v>
      </c>
      <c r="G38" s="121">
        <f t="shared" si="0"/>
        <v>0</v>
      </c>
      <c r="H38" s="117">
        <f>SUMIFS('Приложение 21'!L12:L16,'Приложение 21'!F12:F16,"=монтаж кол-ев",'Приложение 21'!E12:E16,"=шт.")</f>
        <v>0</v>
      </c>
      <c r="I38" s="117">
        <f>SUMIFS('Приложение 21'!J12:J16,'Приложение 21'!F12:F16,"=монтаж кол-ев",'Приложение 21'!E12:E16,"=шт.")</f>
        <v>0</v>
      </c>
      <c r="J38" s="117">
        <f>SUMIFS('Приложение 21'!K12:K16,'Приложение 21'!F12:F16,"=монтаж кол-ев",'Приложение 21'!E12:E16,"=шт.")</f>
        <v>0</v>
      </c>
      <c r="K38" s="117">
        <f>SUMIFS('Приложение 21'!AH12:AH16,'Приложение 21'!F12:F16,"=монтаж кол-ев",'Приложение 21'!E12:E16,"=шт.")</f>
        <v>0</v>
      </c>
      <c r="L38" s="117">
        <f>SUMIFS('Приложение 21'!AJ12:AJ16,'Приложение 21'!F12:F16,"=монтаж кол-ев",'Приложение 21'!E12:E16,"=шт.")</f>
        <v>0</v>
      </c>
      <c r="M38" s="121">
        <f t="shared" si="1"/>
        <v>0</v>
      </c>
      <c r="N38" s="117">
        <f>SUMIFS('Приложение 21'!AZ12:AZ16,'Приложение 21'!F12:F16,"=монтаж кол-ев",'Приложение 21'!E12:E16,"=шт.")</f>
        <v>0</v>
      </c>
      <c r="O38" s="117">
        <f>SUMIFS('Приложение 21'!BB12:BB16,'Приложение 21'!F12:F16,"=монтаж кол-ев",'Приложение 21'!E12:E16,"=шт.")</f>
        <v>0</v>
      </c>
      <c r="P38" s="121">
        <f t="shared" si="2"/>
        <v>0</v>
      </c>
      <c r="Q38" s="117">
        <f>SUMIFS('Приложение 21'!BR12:BR16,'Приложение 21'!F12:F16,"=монтаж кол-ев",'Приложение 21'!E12:E16,"=шт.")</f>
        <v>0</v>
      </c>
      <c r="R38" s="117">
        <f>SUMIFS('Приложение 21'!BT12:BT16,'Приложение 21'!F12:F16,"=монтаж кол-ев",'Приложение 21'!E12:E16,"=шт.")</f>
        <v>0</v>
      </c>
      <c r="S38" s="121">
        <f t="shared" si="3"/>
        <v>0</v>
      </c>
      <c r="T38" s="117">
        <f>SUMIFS('Приложение 21'!CN12:CN16,'Приложение 21'!F12:F16,"=монтаж кол-ев",'Приложение 21'!E12:E16,"=шт.")</f>
        <v>0</v>
      </c>
      <c r="U38" s="117">
        <f>SUMIFS('Приложение 21'!CP12:CP16,'Приложение 21'!F12:F16,"=монтаж кол-ев",'Приложение 21'!E12:E16,"=шт.")</f>
        <v>0</v>
      </c>
      <c r="V38" s="121">
        <f t="shared" si="4"/>
        <v>0</v>
      </c>
      <c r="W38" s="117">
        <f>SUMIFS('Приложение 21'!CT12:CT16,'Приложение 21'!F12:F16,"=монтаж кол-ев",'Приложение 21'!E12:E16,"=шт.")</f>
        <v>0</v>
      </c>
      <c r="X38" s="117">
        <f>SUMIFS('Приложение 21'!CU12:CU16,'Приложение 21'!F12:F16,"=монтаж кол-ев",'Приложение 21'!E12:E16,"=шт.")</f>
        <v>0</v>
      </c>
      <c r="Y38" s="128">
        <f t="shared" si="5"/>
        <v>0</v>
      </c>
    </row>
    <row r="39" spans="1:25" ht="27.75" customHeight="1">
      <c r="A39" s="368"/>
      <c r="B39" s="113">
        <v>31</v>
      </c>
      <c r="C39" s="130" t="s">
        <v>119</v>
      </c>
      <c r="D39" s="129"/>
      <c r="E39" s="116">
        <f>SUMIFS('Приложение 21'!G12:G16, 'Приложение 21'!F12:F16, "=прочие*")</f>
        <v>0</v>
      </c>
      <c r="F39" s="117">
        <f>SUMIFS('Приложение 21'!DE12:DE16, 'Приложение 21'!F12:F16, "=прочие*")</f>
        <v>0</v>
      </c>
      <c r="G39" s="121">
        <f t="shared" si="0"/>
        <v>0</v>
      </c>
      <c r="H39" s="117">
        <f>SUMIFS('Приложение 21'!L12:L16, 'Приложение 21'!F12:F16, "=прочие*")</f>
        <v>0</v>
      </c>
      <c r="I39" s="117">
        <f>SUMIFS('Приложение 21'!J12:J16, 'Приложение 21'!F12:F16, "=прочие*")</f>
        <v>0</v>
      </c>
      <c r="J39" s="117">
        <f>SUMIFS('Приложение 21'!K12:K16, 'Приложение 21'!F12:F16, "=прочие*")</f>
        <v>0</v>
      </c>
      <c r="K39" s="117">
        <f>SUMIFS('Приложение 21'!AH12:AH16, 'Приложение 21'!F12:F16, "=прочие*")</f>
        <v>0</v>
      </c>
      <c r="L39" s="117">
        <f>SUMIFS('Приложение 21'!AJ12:AJ16, 'Приложение 21'!F12:F16, "=прочие*")</f>
        <v>0</v>
      </c>
      <c r="M39" s="121">
        <f t="shared" si="1"/>
        <v>0</v>
      </c>
      <c r="N39" s="117">
        <f>SUMIFS('Приложение 21'!AZ12:AZ16, 'Приложение 21'!F12:F16, "=прочие*")</f>
        <v>0</v>
      </c>
      <c r="O39" s="117">
        <f>SUMIFS('Приложение 21'!BB12:BB16, 'Приложение 21'!F12:F16, "=прочие*")</f>
        <v>0</v>
      </c>
      <c r="P39" s="121">
        <f t="shared" si="2"/>
        <v>0</v>
      </c>
      <c r="Q39" s="117">
        <f>SUMIFS('Приложение 21'!BR12:BR16, 'Приложение 21'!F12:F16, "=прочие*")</f>
        <v>0</v>
      </c>
      <c r="R39" s="117">
        <f>SUMIFS('Приложение 21'!BT12:BT16, 'Приложение 21'!F12:F16, "=прочие*")</f>
        <v>0</v>
      </c>
      <c r="S39" s="121">
        <f t="shared" si="3"/>
        <v>0</v>
      </c>
      <c r="T39" s="117">
        <f>SUMIFS('Приложение 21'!CN12:CN16, 'Приложение 21'!F12:F16, "=прочие*")</f>
        <v>0</v>
      </c>
      <c r="U39" s="117">
        <f>SUMIFS('Приложение 21'!CP12:CP16, 'Приложение 21'!F12:F16, "=прочие*")</f>
        <v>0</v>
      </c>
      <c r="V39" s="121">
        <f t="shared" si="4"/>
        <v>0</v>
      </c>
      <c r="W39" s="117">
        <f>SUMIFS('Приложение 21'!CT12:CT16, 'Приложение 21'!F12:F16, "=прочие*")</f>
        <v>0</v>
      </c>
      <c r="X39" s="117">
        <f>SUMIFS('Приложение 21'!CU12:CU16, 'Приложение 21'!F12:F16, "=прочие*")</f>
        <v>0</v>
      </c>
      <c r="Y39" s="128">
        <f t="shared" si="5"/>
        <v>0</v>
      </c>
    </row>
    <row r="40" spans="1:25" ht="25.5" customHeight="1">
      <c r="A40" s="365" t="s">
        <v>120</v>
      </c>
      <c r="B40" s="346"/>
      <c r="C40" s="346"/>
      <c r="D40" s="347"/>
      <c r="E40" s="131">
        <f t="shared" ref="E40:F40" si="18">SUM(E9:E39)</f>
        <v>0</v>
      </c>
      <c r="F40" s="131">
        <f t="shared" si="18"/>
        <v>0</v>
      </c>
      <c r="G40" s="132"/>
      <c r="H40" s="133"/>
      <c r="I40" s="133"/>
      <c r="J40" s="131">
        <f>SUM(J9:J39)</f>
        <v>0</v>
      </c>
      <c r="K40" s="133"/>
      <c r="L40" s="133"/>
      <c r="M40" s="132"/>
      <c r="N40" s="133"/>
      <c r="O40" s="133"/>
      <c r="P40" s="132"/>
      <c r="Q40" s="133"/>
      <c r="R40" s="133"/>
      <c r="S40" s="132"/>
      <c r="T40" s="133"/>
      <c r="U40" s="133"/>
      <c r="V40" s="132"/>
      <c r="W40" s="133"/>
      <c r="X40" s="134">
        <f>SUM(X9:X39)</f>
        <v>0</v>
      </c>
      <c r="Y40" s="132"/>
    </row>
    <row r="41" spans="1:25" ht="12.75" customHeight="1">
      <c r="A41" s="1"/>
      <c r="B41" s="1"/>
      <c r="C41" s="1" t="s">
        <v>121</v>
      </c>
      <c r="D41" s="135"/>
      <c r="E41" s="136"/>
      <c r="F41" s="99"/>
      <c r="G41" s="99"/>
      <c r="H41" s="1"/>
      <c r="I41" s="137"/>
      <c r="J41" s="13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>
      <c r="A42" s="1"/>
      <c r="B42" s="1"/>
      <c r="C42" s="138">
        <v>43133</v>
      </c>
      <c r="D42" s="1"/>
      <c r="E42" s="136"/>
      <c r="F42" s="99"/>
      <c r="G42" s="99"/>
      <c r="H42" s="1"/>
      <c r="I42" s="137"/>
      <c r="J42" s="13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39"/>
      <c r="X42" s="139"/>
      <c r="Y42" s="140"/>
    </row>
    <row r="43" spans="1:25" ht="12.75" customHeight="1">
      <c r="A43" s="1"/>
      <c r="B43" s="1"/>
      <c r="C43" s="1"/>
      <c r="D43" s="1"/>
      <c r="E43" s="136"/>
      <c r="F43" s="99"/>
      <c r="G43" s="99"/>
      <c r="H43" s="1"/>
      <c r="I43" s="137"/>
      <c r="J43" s="13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>
      <c r="A44" s="1"/>
      <c r="B44" s="1"/>
      <c r="C44" s="141" t="s">
        <v>122</v>
      </c>
      <c r="D44" s="141"/>
      <c r="E44" s="142"/>
      <c r="F44" s="142"/>
      <c r="G44" s="99"/>
      <c r="H44" s="1"/>
      <c r="I44" s="137"/>
      <c r="J44" s="13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>
      <c r="A45" s="1"/>
      <c r="B45" s="1"/>
      <c r="C45" s="141" t="s">
        <v>123</v>
      </c>
      <c r="D45" s="141" t="s">
        <v>47</v>
      </c>
      <c r="E45" s="142">
        <f t="shared" ref="E45:F45" si="19">SUM(E30)</f>
        <v>0</v>
      </c>
      <c r="F45" s="142">
        <f t="shared" si="19"/>
        <v>0</v>
      </c>
      <c r="G45" s="121">
        <f t="shared" ref="G45:G46" si="20">IF(E45&lt;&gt;0,F45/E45,0)</f>
        <v>0</v>
      </c>
      <c r="H45" s="142">
        <f t="shared" ref="H45:J45" si="21">SUM(H30)</f>
        <v>0</v>
      </c>
      <c r="I45" s="142">
        <f t="shared" si="21"/>
        <v>0</v>
      </c>
      <c r="J45" s="142">
        <f t="shared" si="21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42">
        <f t="shared" ref="W45:X45" si="22">SUM(W30)</f>
        <v>0</v>
      </c>
      <c r="X45" s="142">
        <f t="shared" si="22"/>
        <v>0</v>
      </c>
      <c r="Y45" s="1"/>
    </row>
    <row r="46" spans="1:25" ht="12.75" customHeight="1">
      <c r="A46" s="1"/>
      <c r="B46" s="1"/>
      <c r="C46" s="141" t="s">
        <v>124</v>
      </c>
      <c r="D46" s="141" t="s">
        <v>47</v>
      </c>
      <c r="E46" s="143">
        <f t="shared" ref="E46:F46" si="23">SUM(E31)</f>
        <v>0</v>
      </c>
      <c r="F46" s="142">
        <f t="shared" si="23"/>
        <v>0</v>
      </c>
      <c r="G46" s="121">
        <f t="shared" si="20"/>
        <v>0</v>
      </c>
      <c r="H46" s="142">
        <f t="shared" ref="H46:J46" si="24">SUM(H31)</f>
        <v>0</v>
      </c>
      <c r="I46" s="143">
        <f t="shared" si="24"/>
        <v>0</v>
      </c>
      <c r="J46" s="142">
        <f t="shared" si="24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43">
        <f t="shared" ref="W46:X46" si="25">SUM(W31)</f>
        <v>0</v>
      </c>
      <c r="X46" s="142">
        <f t="shared" si="25"/>
        <v>0</v>
      </c>
      <c r="Y46" s="1"/>
    </row>
    <row r="47" spans="1:25" ht="12.75" customHeight="1">
      <c r="A47" s="1"/>
      <c r="B47" s="1"/>
      <c r="C47" s="1"/>
      <c r="D47" s="1"/>
      <c r="E47" s="136"/>
      <c r="F47" s="99"/>
      <c r="G47" s="99"/>
      <c r="H47" s="1"/>
      <c r="I47" s="137"/>
      <c r="J47" s="13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>
      <c r="A48" s="1"/>
      <c r="B48" s="1"/>
      <c r="C48" s="144" t="s">
        <v>125</v>
      </c>
      <c r="D48" s="145" t="s">
        <v>99</v>
      </c>
      <c r="E48" s="146">
        <f t="shared" ref="E48:F48" si="26">E14</f>
        <v>0</v>
      </c>
      <c r="F48" s="147">
        <f t="shared" si="26"/>
        <v>0</v>
      </c>
      <c r="G48" s="99"/>
      <c r="H48" s="1"/>
      <c r="I48" s="146">
        <f>I14</f>
        <v>0</v>
      </c>
      <c r="J48" s="13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47">
        <f>W14</f>
        <v>0</v>
      </c>
      <c r="X48" s="1"/>
      <c r="Y48" s="1"/>
    </row>
    <row r="49" spans="1:25" ht="12.75" customHeight="1">
      <c r="A49" s="1"/>
      <c r="B49" s="1"/>
      <c r="C49" s="148" t="s">
        <v>63</v>
      </c>
      <c r="D49" s="149" t="s">
        <v>126</v>
      </c>
      <c r="E49" s="150">
        <f t="shared" ref="E49:F49" si="27">SUM(E32)</f>
        <v>0</v>
      </c>
      <c r="F49" s="151">
        <f t="shared" si="27"/>
        <v>0</v>
      </c>
      <c r="G49" s="99"/>
      <c r="H49" s="1"/>
      <c r="I49" s="150">
        <f>SUM(I32)</f>
        <v>0</v>
      </c>
      <c r="J49" s="13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51">
        <f>SUM(W32)</f>
        <v>0</v>
      </c>
      <c r="X49" s="1"/>
      <c r="Y49" s="1"/>
    </row>
    <row r="50" spans="1:25" ht="12.75" customHeight="1">
      <c r="A50" s="1"/>
      <c r="B50" s="1"/>
      <c r="C50" s="152" t="s">
        <v>127</v>
      </c>
      <c r="D50" s="153" t="s">
        <v>109</v>
      </c>
      <c r="E50" s="154">
        <f t="shared" ref="E50:F50" si="28">SUM(E31)</f>
        <v>0</v>
      </c>
      <c r="F50" s="155">
        <f t="shared" si="28"/>
        <v>0</v>
      </c>
      <c r="G50" s="99"/>
      <c r="H50" s="1"/>
      <c r="I50" s="154">
        <f>SUM(I31)</f>
        <v>0</v>
      </c>
      <c r="J50" s="13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55">
        <f>SUM(W31)</f>
        <v>0</v>
      </c>
      <c r="X50" s="1"/>
      <c r="Y50" s="1"/>
    </row>
    <row r="51" spans="1:25" ht="12.75" customHeight="1">
      <c r="A51" s="1"/>
      <c r="B51" s="1"/>
      <c r="C51" s="1"/>
      <c r="D51" s="1"/>
      <c r="E51" s="136"/>
      <c r="F51" s="99"/>
      <c r="G51" s="99"/>
      <c r="H51" s="1"/>
      <c r="I51" s="137"/>
      <c r="J51" s="13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/>
    <row r="53" spans="1:25" ht="30" customHeight="1">
      <c r="C53" s="329" t="s">
        <v>178</v>
      </c>
    </row>
    <row r="54" spans="1:25" ht="12.75" customHeight="1"/>
    <row r="55" spans="1:25" ht="12.75" customHeight="1"/>
    <row r="56" spans="1:25" ht="12.75" customHeight="1"/>
    <row r="57" spans="1:25" ht="12.75" customHeight="1">
      <c r="C57" s="363" t="s">
        <v>196</v>
      </c>
      <c r="D57" s="364"/>
      <c r="E57" s="364"/>
      <c r="F57" s="364"/>
      <c r="G57" s="364"/>
      <c r="M57" s="363" t="s">
        <v>200</v>
      </c>
      <c r="N57" s="364"/>
      <c r="O57" s="364"/>
      <c r="P57" s="364"/>
      <c r="Q57" s="364"/>
      <c r="R57" s="364"/>
      <c r="S57" s="364"/>
      <c r="T57" s="364"/>
      <c r="U57" s="364"/>
      <c r="V57" s="364"/>
    </row>
    <row r="58" spans="1:25" ht="12.75" customHeight="1">
      <c r="C58" s="364"/>
      <c r="D58" s="364"/>
      <c r="E58" s="364"/>
      <c r="F58" s="364"/>
      <c r="G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</row>
    <row r="59" spans="1:25" ht="12.75" customHeight="1">
      <c r="C59" s="364"/>
      <c r="D59" s="364"/>
      <c r="E59" s="364"/>
      <c r="F59" s="364"/>
      <c r="G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</row>
    <row r="60" spans="1:25" ht="12.75" customHeight="1">
      <c r="C60" s="364"/>
      <c r="D60" s="364"/>
      <c r="E60" s="364"/>
      <c r="F60" s="364"/>
      <c r="G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</row>
    <row r="61" spans="1:25" ht="12.75" customHeight="1">
      <c r="C61" s="364"/>
      <c r="D61" s="364"/>
      <c r="E61" s="364"/>
      <c r="F61" s="364"/>
      <c r="G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</row>
    <row r="62" spans="1:25" ht="12.75" customHeight="1">
      <c r="C62" s="364"/>
      <c r="D62" s="364"/>
      <c r="E62" s="364"/>
      <c r="F62" s="364"/>
      <c r="G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</row>
    <row r="63" spans="1:25" ht="12.75" customHeight="1">
      <c r="C63" s="364"/>
      <c r="D63" s="364"/>
      <c r="E63" s="364"/>
      <c r="F63" s="364"/>
      <c r="G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</row>
    <row r="64" spans="1:25" ht="12.75" customHeight="1">
      <c r="C64" s="364"/>
      <c r="D64" s="364"/>
      <c r="E64" s="364"/>
      <c r="F64" s="364"/>
      <c r="G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</row>
    <row r="65" spans="3:22" ht="12.75" customHeight="1">
      <c r="C65" s="364"/>
      <c r="D65" s="364"/>
      <c r="E65" s="364"/>
      <c r="F65" s="364"/>
      <c r="G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</row>
    <row r="66" spans="3:22" ht="12.75" customHeight="1">
      <c r="C66" s="364"/>
      <c r="D66" s="364"/>
      <c r="E66" s="364"/>
      <c r="F66" s="364"/>
      <c r="G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</row>
    <row r="67" spans="3:22" ht="12.75" customHeight="1">
      <c r="C67" s="364"/>
      <c r="D67" s="364"/>
      <c r="E67" s="364"/>
      <c r="F67" s="364"/>
      <c r="G67" s="364"/>
      <c r="M67" s="364"/>
      <c r="N67" s="364"/>
      <c r="O67" s="364"/>
      <c r="P67" s="364"/>
      <c r="Q67" s="364"/>
      <c r="R67" s="364"/>
      <c r="S67" s="364"/>
      <c r="T67" s="364"/>
      <c r="U67" s="364"/>
      <c r="V67" s="364"/>
    </row>
    <row r="68" spans="3:22" ht="12.75" customHeight="1">
      <c r="C68" s="364"/>
      <c r="D68" s="364"/>
      <c r="E68" s="364"/>
      <c r="F68" s="364"/>
      <c r="G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</row>
    <row r="69" spans="3:22" ht="12.75" customHeight="1">
      <c r="C69" s="364"/>
      <c r="D69" s="364"/>
      <c r="E69" s="364"/>
      <c r="F69" s="364"/>
      <c r="G69" s="364"/>
      <c r="M69" s="364"/>
      <c r="N69" s="364"/>
      <c r="O69" s="364"/>
      <c r="P69" s="364"/>
      <c r="Q69" s="364"/>
      <c r="R69" s="364"/>
      <c r="S69" s="364"/>
      <c r="T69" s="364"/>
      <c r="U69" s="364"/>
      <c r="V69" s="364"/>
    </row>
    <row r="70" spans="3:22" ht="12.75" customHeight="1">
      <c r="C70" s="364"/>
      <c r="D70" s="364"/>
      <c r="E70" s="364"/>
      <c r="F70" s="364"/>
      <c r="G70" s="364"/>
      <c r="M70" s="364"/>
      <c r="N70" s="364"/>
      <c r="O70" s="364"/>
      <c r="P70" s="364"/>
      <c r="Q70" s="364"/>
      <c r="R70" s="364"/>
      <c r="S70" s="364"/>
      <c r="T70" s="364"/>
      <c r="U70" s="364"/>
      <c r="V70" s="364"/>
    </row>
    <row r="71" spans="3:22" ht="12.75" customHeight="1">
      <c r="C71" s="364"/>
      <c r="D71" s="364"/>
      <c r="E71" s="364"/>
      <c r="F71" s="364"/>
      <c r="G71" s="364"/>
      <c r="M71" s="364"/>
      <c r="N71" s="364"/>
      <c r="O71" s="364"/>
      <c r="P71" s="364"/>
      <c r="Q71" s="364"/>
      <c r="R71" s="364"/>
      <c r="S71" s="364"/>
      <c r="T71" s="364"/>
      <c r="U71" s="364"/>
      <c r="V71" s="364"/>
    </row>
    <row r="72" spans="3:22" ht="12.75" customHeight="1"/>
    <row r="73" spans="3:22" ht="12.75" customHeight="1"/>
    <row r="74" spans="3:22" ht="12.75" customHeight="1"/>
    <row r="75" spans="3:22" ht="12.75" customHeight="1"/>
    <row r="76" spans="3:22" ht="12.75" customHeight="1"/>
    <row r="77" spans="3:22" ht="12.75" customHeight="1"/>
    <row r="78" spans="3:22" ht="12.75" customHeight="1"/>
    <row r="79" spans="3:22" ht="12.75" customHeight="1"/>
    <row r="80" spans="3:22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</sheetData>
  <mergeCells count="36">
    <mergeCell ref="A1:D1"/>
    <mergeCell ref="A3:D3"/>
    <mergeCell ref="J5:J8"/>
    <mergeCell ref="Q6:Q8"/>
    <mergeCell ref="P6:P8"/>
    <mergeCell ref="K6:K8"/>
    <mergeCell ref="L6:L8"/>
    <mergeCell ref="M6:M8"/>
    <mergeCell ref="N6:N8"/>
    <mergeCell ref="O6:O8"/>
    <mergeCell ref="Q5:S5"/>
    <mergeCell ref="A4:Y4"/>
    <mergeCell ref="A5:A8"/>
    <mergeCell ref="H5:H8"/>
    <mergeCell ref="I5:I8"/>
    <mergeCell ref="R6:R8"/>
    <mergeCell ref="Y5:Y8"/>
    <mergeCell ref="T6:T8"/>
    <mergeCell ref="U6:U8"/>
    <mergeCell ref="V6:V8"/>
    <mergeCell ref="K5:M5"/>
    <mergeCell ref="N5:P5"/>
    <mergeCell ref="W5:W8"/>
    <mergeCell ref="X5:X8"/>
    <mergeCell ref="C57:G71"/>
    <mergeCell ref="M57:V71"/>
    <mergeCell ref="A40:D40"/>
    <mergeCell ref="A9:A39"/>
    <mergeCell ref="E5:E8"/>
    <mergeCell ref="F5:F8"/>
    <mergeCell ref="G5:G8"/>
    <mergeCell ref="B5:B8"/>
    <mergeCell ref="C5:C8"/>
    <mergeCell ref="D5:D8"/>
    <mergeCell ref="T5:V5"/>
    <mergeCell ref="S6:S8"/>
  </mergeCells>
  <pageMargins left="1.1023622047244095" right="0" top="0.35433070866141736" bottom="0.19685039370078741" header="0.31496062992125984" footer="0.31496062992125984"/>
  <pageSetup paperSize="9" scale="3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view="pageBreakPreview" zoomScale="60" zoomScaleNormal="70" workbookViewId="0">
      <selection activeCell="A6" sqref="A6:F6"/>
    </sheetView>
  </sheetViews>
  <sheetFormatPr defaultRowHeight="12.75"/>
  <cols>
    <col min="1" max="1" width="15.7109375" customWidth="1"/>
  </cols>
  <sheetData>
    <row r="1" spans="1:24" ht="12.75" customHeight="1">
      <c r="A1" s="380"/>
      <c r="B1" s="380"/>
      <c r="C1" s="380"/>
      <c r="D1" s="380"/>
      <c r="E1" s="330"/>
      <c r="F1" s="330"/>
      <c r="G1" s="330"/>
      <c r="H1" s="330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</row>
    <row r="2" spans="1:24" ht="15.75" hidden="1">
      <c r="A2" s="380"/>
      <c r="B2" s="380"/>
      <c r="C2" s="380"/>
      <c r="D2" s="380"/>
      <c r="E2" s="380"/>
      <c r="F2" s="380"/>
      <c r="G2" s="380"/>
      <c r="H2" s="330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</row>
    <row r="3" spans="1:24" ht="15.75">
      <c r="A3" s="380"/>
      <c r="B3" s="380"/>
      <c r="C3" s="380"/>
      <c r="D3" s="380"/>
      <c r="E3" s="380"/>
      <c r="F3" s="380"/>
      <c r="G3" s="380"/>
      <c r="H3" s="380"/>
      <c r="I3" s="380"/>
      <c r="J3" s="380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4" ht="20.25">
      <c r="A4" s="381" t="s">
        <v>176</v>
      </c>
      <c r="B4" s="381"/>
      <c r="C4" s="381"/>
      <c r="D4" s="381"/>
      <c r="E4" s="332"/>
      <c r="F4" s="332"/>
      <c r="G4" s="332"/>
      <c r="H4" s="332"/>
      <c r="I4" s="332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</row>
    <row r="5" spans="1:24" ht="20.25">
      <c r="A5" s="333" t="s">
        <v>193</v>
      </c>
      <c r="B5" s="333"/>
      <c r="C5" s="333"/>
      <c r="D5" s="333"/>
      <c r="E5" s="334"/>
      <c r="F5" s="335"/>
      <c r="G5" s="335"/>
      <c r="H5" s="335"/>
      <c r="I5" s="335"/>
      <c r="J5" s="168"/>
      <c r="K5" s="168"/>
      <c r="L5" s="168"/>
      <c r="M5" s="168"/>
      <c r="N5" s="168"/>
      <c r="O5" s="168"/>
      <c r="P5" s="169"/>
      <c r="Q5" s="169"/>
      <c r="R5" s="169"/>
      <c r="S5" s="169"/>
      <c r="T5" s="169"/>
      <c r="U5" s="169"/>
      <c r="V5" s="169"/>
      <c r="W5" s="169"/>
      <c r="X5" s="169"/>
    </row>
    <row r="6" spans="1:24" ht="20.25">
      <c r="A6" s="383" t="s">
        <v>204</v>
      </c>
      <c r="B6" s="383"/>
      <c r="C6" s="383"/>
      <c r="D6" s="383"/>
      <c r="E6" s="383"/>
      <c r="F6" s="383"/>
      <c r="G6" s="191"/>
      <c r="H6" s="191"/>
      <c r="I6" s="191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</row>
    <row r="7" spans="1:24" ht="15.75">
      <c r="A7" s="171"/>
      <c r="B7" s="172"/>
      <c r="C7" s="172"/>
      <c r="D7" s="172"/>
      <c r="E7" s="170"/>
      <c r="F7" s="330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</row>
    <row r="8" spans="1:24" ht="15.75">
      <c r="A8" s="171"/>
      <c r="B8" s="172"/>
      <c r="C8" s="172"/>
      <c r="D8" s="172"/>
      <c r="E8" s="170"/>
      <c r="F8" s="330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</row>
    <row r="9" spans="1:24" ht="20.25">
      <c r="A9" s="384" t="s">
        <v>188</v>
      </c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</row>
    <row r="10" spans="1:24" ht="16.5" thickBot="1">
      <c r="A10" s="171"/>
      <c r="B10" s="172"/>
      <c r="C10" s="172"/>
      <c r="D10" s="172"/>
      <c r="E10" s="170"/>
      <c r="F10" s="330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</row>
    <row r="11" spans="1:24" ht="62.25" customHeight="1" thickBot="1">
      <c r="A11" s="385" t="s">
        <v>135</v>
      </c>
      <c r="B11" s="386"/>
      <c r="C11" s="386"/>
      <c r="D11" s="386"/>
      <c r="E11" s="386"/>
      <c r="F11" s="386"/>
      <c r="G11" s="386"/>
      <c r="H11" s="386"/>
      <c r="I11" s="387"/>
      <c r="J11" s="385" t="s">
        <v>189</v>
      </c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7"/>
      <c r="V11" s="388" t="s">
        <v>136</v>
      </c>
      <c r="W11" s="389"/>
      <c r="X11" s="390"/>
    </row>
    <row r="12" spans="1:24" ht="15.75">
      <c r="A12" s="173"/>
      <c r="B12" s="173"/>
      <c r="C12" s="173"/>
      <c r="D12" s="173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</row>
    <row r="13" spans="1:24" ht="8.25" customHeight="1">
      <c r="A13" s="331"/>
      <c r="B13" s="331"/>
      <c r="C13" s="331"/>
      <c r="D13" s="331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</row>
    <row r="14" spans="1:24" ht="12.75" customHeight="1">
      <c r="A14" s="331"/>
      <c r="B14" s="331"/>
      <c r="C14" s="331"/>
      <c r="D14" s="331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</row>
    <row r="15" spans="1:24" ht="15.75" hidden="1">
      <c r="A15" s="331"/>
      <c r="B15" s="331"/>
      <c r="C15" s="331"/>
      <c r="D15" s="331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</row>
    <row r="16" spans="1:24" ht="16.5" thickBot="1">
      <c r="A16" s="331"/>
      <c r="B16" s="331"/>
      <c r="C16" s="331"/>
      <c r="D16" s="331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</row>
    <row r="17" spans="1:24" ht="16.5" thickBot="1">
      <c r="A17" s="331"/>
      <c r="B17" s="174" t="s">
        <v>186</v>
      </c>
      <c r="C17" s="331"/>
      <c r="D17" s="331"/>
      <c r="E17" s="169"/>
      <c r="F17" s="174" t="s">
        <v>186</v>
      </c>
      <c r="G17" s="169"/>
      <c r="H17" s="169"/>
      <c r="I17" s="169"/>
      <c r="J17" s="169"/>
      <c r="K17" s="169"/>
      <c r="L17" s="169"/>
      <c r="M17" s="169"/>
      <c r="N17" s="169"/>
      <c r="O17" s="169"/>
      <c r="P17" s="167"/>
      <c r="Q17" s="167"/>
      <c r="R17" s="167"/>
      <c r="S17" s="167"/>
      <c r="T17" s="167"/>
      <c r="U17" s="167"/>
      <c r="V17" s="167"/>
      <c r="W17" s="167"/>
      <c r="X17" s="167"/>
    </row>
    <row r="18" spans="1:24" ht="16.5" thickBot="1">
      <c r="A18" s="179" t="s">
        <v>66</v>
      </c>
      <c r="B18" s="176" t="s">
        <v>138</v>
      </c>
      <c r="C18" s="177" t="s">
        <v>139</v>
      </c>
      <c r="D18" s="178" t="s">
        <v>140</v>
      </c>
      <c r="E18" s="176" t="s">
        <v>141</v>
      </c>
      <c r="F18" s="177" t="s">
        <v>142</v>
      </c>
      <c r="G18" s="178" t="s">
        <v>143</v>
      </c>
      <c r="H18" s="176" t="s">
        <v>144</v>
      </c>
      <c r="I18" s="177" t="s">
        <v>145</v>
      </c>
      <c r="J18" s="178" t="s">
        <v>146</v>
      </c>
      <c r="K18" s="176" t="s">
        <v>147</v>
      </c>
      <c r="L18" s="177" t="s">
        <v>148</v>
      </c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</row>
    <row r="19" spans="1:24" ht="16.5" thickBot="1">
      <c r="A19" s="175" t="s">
        <v>137</v>
      </c>
      <c r="B19" s="180"/>
      <c r="C19" s="181"/>
      <c r="D19" s="182"/>
      <c r="E19" s="180"/>
      <c r="F19" s="183"/>
      <c r="G19" s="184"/>
      <c r="H19" s="185"/>
      <c r="I19" s="183"/>
      <c r="J19" s="184"/>
      <c r="K19" s="185"/>
      <c r="L19" s="183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</row>
    <row r="20" spans="1:24" ht="15.75">
      <c r="A20" s="175" t="s">
        <v>187</v>
      </c>
      <c r="B20" s="180"/>
      <c r="C20" s="181"/>
      <c r="D20" s="182"/>
      <c r="E20" s="180"/>
      <c r="F20" s="183"/>
      <c r="G20" s="184"/>
      <c r="H20" s="185"/>
      <c r="I20" s="183"/>
      <c r="J20" s="184"/>
      <c r="K20" s="185"/>
      <c r="L20" s="183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</row>
    <row r="21" spans="1:24" ht="21" customHeight="1">
      <c r="A21" s="171"/>
      <c r="B21" s="169"/>
      <c r="C21" s="331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</row>
    <row r="22" spans="1:24" ht="15.75">
      <c r="A22" s="170" t="s">
        <v>190</v>
      </c>
      <c r="B22" s="170"/>
      <c r="C22" s="170"/>
      <c r="D22" s="170"/>
      <c r="E22" s="170"/>
      <c r="F22" s="187"/>
      <c r="G22" s="187"/>
      <c r="H22" s="187"/>
      <c r="I22" s="187"/>
      <c r="J22" s="187"/>
      <c r="K22" s="187"/>
      <c r="L22" s="187"/>
      <c r="M22" s="187"/>
      <c r="N22" s="169" t="s">
        <v>191</v>
      </c>
      <c r="O22" s="169"/>
      <c r="P22" s="169"/>
      <c r="Q22" s="169"/>
      <c r="R22" s="169"/>
      <c r="S22" s="169"/>
      <c r="T22" s="169"/>
      <c r="U22" s="169"/>
      <c r="V22" s="169"/>
      <c r="W22" s="169"/>
      <c r="X22" s="169"/>
    </row>
    <row r="23" spans="1:24" ht="29.25" customHeight="1">
      <c r="A23" s="186"/>
      <c r="B23" s="186"/>
      <c r="C23" s="186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</row>
    <row r="24" spans="1:24" ht="15.75">
      <c r="A24" s="186"/>
      <c r="B24" s="186"/>
      <c r="C24" s="186"/>
      <c r="D24" s="186"/>
      <c r="E24" s="187"/>
      <c r="F24" s="187"/>
      <c r="G24" s="187"/>
      <c r="H24" s="187"/>
      <c r="I24" s="187"/>
      <c r="J24" s="187"/>
      <c r="K24" s="187"/>
      <c r="L24" s="187"/>
      <c r="M24" s="187"/>
      <c r="N24" s="169"/>
      <c r="O24" s="169"/>
      <c r="P24" s="167"/>
      <c r="Q24" s="167"/>
      <c r="R24" s="167"/>
      <c r="S24" s="167"/>
      <c r="T24" s="167"/>
      <c r="U24" s="167"/>
      <c r="V24" s="167"/>
      <c r="W24" s="167"/>
      <c r="X24" s="167"/>
    </row>
    <row r="25" spans="1:24" ht="15.75">
      <c r="A25" s="186"/>
      <c r="B25" s="186"/>
      <c r="C25" s="186"/>
      <c r="D25" s="186"/>
      <c r="E25" s="187"/>
      <c r="F25" s="187"/>
      <c r="G25" s="187"/>
      <c r="H25" s="187"/>
      <c r="I25" s="187"/>
      <c r="J25" s="187"/>
      <c r="K25" s="187"/>
      <c r="L25" s="187"/>
      <c r="M25" s="187"/>
      <c r="N25" s="169"/>
      <c r="O25" s="169"/>
      <c r="P25" s="167"/>
      <c r="Q25" s="167"/>
      <c r="R25" s="167"/>
      <c r="S25" s="167"/>
      <c r="T25" s="167"/>
      <c r="U25" s="167"/>
      <c r="V25" s="167"/>
      <c r="W25" s="167"/>
      <c r="X25" s="167"/>
    </row>
    <row r="26" spans="1:24" ht="15">
      <c r="A26" s="195"/>
      <c r="B26" s="196"/>
      <c r="C26" s="197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</row>
    <row r="27" spans="1:24" ht="15">
      <c r="A27" s="195"/>
      <c r="B27" s="196"/>
      <c r="C27" s="197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</row>
    <row r="28" spans="1:24" ht="15">
      <c r="A28" s="195"/>
      <c r="B28" s="196"/>
      <c r="C28" s="197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</row>
    <row r="29" spans="1:24" ht="15">
      <c r="A29" s="195"/>
      <c r="B29" s="196"/>
      <c r="C29" s="197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</row>
    <row r="30" spans="1:24" ht="15">
      <c r="A30" s="195"/>
      <c r="B30" s="196"/>
      <c r="C30" s="197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</row>
    <row r="31" spans="1:24" ht="15">
      <c r="A31" s="195"/>
      <c r="B31" s="196"/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</row>
    <row r="32" spans="1:24" ht="15">
      <c r="A32" s="195"/>
      <c r="B32" s="196"/>
      <c r="C32" s="197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</row>
    <row r="33" spans="1:24" ht="15">
      <c r="A33" s="195"/>
      <c r="B33" s="196"/>
      <c r="C33" s="197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</row>
    <row r="34" spans="1:24" ht="20.25">
      <c r="A34" s="195"/>
      <c r="B34" s="196"/>
      <c r="C34" s="197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1"/>
      <c r="O34" s="191"/>
      <c r="P34" s="191"/>
      <c r="Q34" s="191"/>
      <c r="R34" s="198"/>
      <c r="S34" s="191"/>
      <c r="T34" s="191"/>
      <c r="U34" s="191"/>
      <c r="V34" s="191"/>
      <c r="W34" s="199"/>
      <c r="X34" s="169"/>
    </row>
    <row r="35" spans="1:24" ht="20.25">
      <c r="A35" s="195"/>
      <c r="B35" s="196"/>
      <c r="C35" s="197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1"/>
      <c r="O35" s="191"/>
      <c r="P35" s="191"/>
      <c r="Q35" s="191"/>
      <c r="R35" s="191"/>
      <c r="S35" s="191"/>
      <c r="T35" s="191"/>
      <c r="U35" s="191"/>
      <c r="V35" s="191"/>
      <c r="W35" s="199"/>
      <c r="X35" s="169"/>
    </row>
    <row r="36" spans="1:24" ht="23.25">
      <c r="A36" s="195"/>
      <c r="B36" s="196"/>
      <c r="C36" s="197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200"/>
      <c r="O36" s="191"/>
      <c r="P36" s="191"/>
      <c r="Q36" s="191"/>
      <c r="R36" s="201"/>
      <c r="S36" s="202"/>
      <c r="T36" s="202"/>
      <c r="U36" s="202"/>
      <c r="V36" s="202"/>
      <c r="W36" s="199"/>
      <c r="X36" s="196"/>
    </row>
    <row r="37" spans="1:24" ht="15">
      <c r="A37" s="195"/>
      <c r="B37" s="196"/>
      <c r="C37" s="197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</row>
    <row r="38" spans="1:24" ht="22.5">
      <c r="A38" s="188"/>
      <c r="B38" s="313" t="s">
        <v>178</v>
      </c>
      <c r="C38" s="188"/>
      <c r="D38" s="188"/>
      <c r="E38" s="188"/>
      <c r="F38" s="188"/>
      <c r="G38" s="189"/>
      <c r="H38" s="187"/>
      <c r="I38" s="187"/>
      <c r="J38" s="187"/>
      <c r="K38" s="187"/>
      <c r="L38" s="187"/>
      <c r="M38" s="187"/>
      <c r="N38" s="169"/>
      <c r="O38" s="169"/>
      <c r="P38" s="167"/>
      <c r="Q38" s="167"/>
      <c r="R38" s="167"/>
      <c r="S38" s="167"/>
      <c r="T38" s="167"/>
      <c r="U38" s="167"/>
      <c r="V38" s="167"/>
      <c r="W38" s="167"/>
      <c r="X38" s="167"/>
    </row>
    <row r="39" spans="1:24" ht="26.25" customHeight="1">
      <c r="A39" s="190"/>
      <c r="B39" s="190"/>
      <c r="C39" s="190"/>
      <c r="D39" s="190"/>
      <c r="E39" s="190"/>
      <c r="F39" s="190"/>
      <c r="G39" s="191"/>
      <c r="H39" s="191"/>
      <c r="I39" s="191"/>
      <c r="J39" s="191"/>
      <c r="K39" s="191"/>
      <c r="L39" s="191"/>
      <c r="M39" s="191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</row>
    <row r="40" spans="1:24" ht="25.5" customHeight="1">
      <c r="A40" s="190"/>
      <c r="B40" s="391" t="s">
        <v>178</v>
      </c>
      <c r="C40" s="392"/>
      <c r="D40" s="392"/>
      <c r="E40" s="392"/>
      <c r="F40" s="392"/>
      <c r="G40" s="191"/>
      <c r="H40" s="191"/>
      <c r="I40" s="191"/>
      <c r="J40" s="191"/>
      <c r="K40" s="191"/>
      <c r="L40" s="191"/>
      <c r="M40" s="191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</row>
    <row r="41" spans="1:24" ht="21.75" customHeight="1">
      <c r="A41" s="190"/>
      <c r="B41" s="190"/>
      <c r="C41" s="190"/>
      <c r="D41" s="190"/>
      <c r="E41" s="190"/>
      <c r="F41" s="190"/>
      <c r="G41" s="191"/>
      <c r="H41" s="191"/>
      <c r="I41" s="191"/>
      <c r="J41" s="191"/>
      <c r="K41" s="191"/>
      <c r="L41" s="191"/>
      <c r="M41" s="191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</row>
    <row r="42" spans="1:24" ht="42" customHeight="1">
      <c r="A42" s="190"/>
      <c r="B42" s="190"/>
      <c r="C42" s="393" t="s">
        <v>197</v>
      </c>
      <c r="D42" s="393"/>
      <c r="E42" s="393"/>
      <c r="F42" s="393"/>
      <c r="G42" s="393"/>
      <c r="H42" s="393"/>
      <c r="I42" s="393"/>
      <c r="J42" s="192"/>
      <c r="K42" s="192"/>
      <c r="L42" s="193"/>
      <c r="M42" s="194"/>
      <c r="N42" s="382" t="s">
        <v>201</v>
      </c>
      <c r="O42" s="382"/>
      <c r="P42" s="382"/>
      <c r="Q42" s="382"/>
      <c r="R42" s="382"/>
      <c r="S42" s="382"/>
      <c r="T42" s="382"/>
      <c r="U42" s="382"/>
      <c r="V42" s="169"/>
      <c r="W42" s="169"/>
      <c r="X42" s="169"/>
    </row>
    <row r="43" spans="1:24" ht="20.25">
      <c r="A43" s="190"/>
      <c r="B43" s="190"/>
      <c r="C43" s="393"/>
      <c r="D43" s="393"/>
      <c r="E43" s="393"/>
      <c r="F43" s="393"/>
      <c r="G43" s="393"/>
      <c r="H43" s="393"/>
      <c r="I43" s="393"/>
      <c r="J43" s="192"/>
      <c r="K43" s="192"/>
      <c r="L43" s="193"/>
      <c r="M43" s="194"/>
      <c r="N43" s="382"/>
      <c r="O43" s="382"/>
      <c r="P43" s="382"/>
      <c r="Q43" s="382"/>
      <c r="R43" s="382"/>
      <c r="S43" s="382"/>
      <c r="T43" s="382"/>
      <c r="U43" s="382"/>
      <c r="V43" s="169"/>
      <c r="W43" s="169"/>
      <c r="X43" s="169"/>
    </row>
    <row r="44" spans="1:24" ht="20.25">
      <c r="A44" s="190"/>
      <c r="B44" s="190"/>
      <c r="C44" s="393"/>
      <c r="D44" s="393"/>
      <c r="E44" s="393"/>
      <c r="F44" s="393"/>
      <c r="G44" s="393"/>
      <c r="H44" s="393"/>
      <c r="I44" s="393"/>
      <c r="J44" s="192"/>
      <c r="K44" s="192"/>
      <c r="L44" s="193"/>
      <c r="M44" s="194"/>
      <c r="N44" s="382"/>
      <c r="O44" s="382"/>
      <c r="P44" s="382"/>
      <c r="Q44" s="382"/>
      <c r="R44" s="382"/>
      <c r="S44" s="382"/>
      <c r="T44" s="382"/>
      <c r="U44" s="382"/>
      <c r="V44" s="169"/>
      <c r="W44" s="169"/>
      <c r="X44" s="169"/>
    </row>
    <row r="45" spans="1:24" ht="20.25">
      <c r="A45" s="190"/>
      <c r="B45" s="190"/>
      <c r="C45" s="393"/>
      <c r="D45" s="393"/>
      <c r="E45" s="393"/>
      <c r="F45" s="393"/>
      <c r="G45" s="393"/>
      <c r="H45" s="393"/>
      <c r="I45" s="393"/>
      <c r="J45" s="192"/>
      <c r="K45" s="192"/>
      <c r="L45" s="193"/>
      <c r="M45" s="194"/>
      <c r="N45" s="382"/>
      <c r="O45" s="382"/>
      <c r="P45" s="382"/>
      <c r="Q45" s="382"/>
      <c r="R45" s="382"/>
      <c r="S45" s="382"/>
      <c r="T45" s="382"/>
      <c r="U45" s="382"/>
      <c r="V45" s="191"/>
      <c r="W45" s="167"/>
      <c r="X45" s="169"/>
    </row>
    <row r="46" spans="1:24" ht="20.25">
      <c r="A46" s="195"/>
      <c r="B46" s="196"/>
      <c r="C46" s="393"/>
      <c r="D46" s="393"/>
      <c r="E46" s="393"/>
      <c r="F46" s="393"/>
      <c r="G46" s="393"/>
      <c r="H46" s="393"/>
      <c r="I46" s="393"/>
      <c r="J46" s="196"/>
      <c r="K46" s="196"/>
      <c r="L46" s="196"/>
      <c r="M46" s="196"/>
      <c r="N46" s="382"/>
      <c r="O46" s="382"/>
      <c r="P46" s="382"/>
      <c r="Q46" s="382"/>
      <c r="R46" s="382"/>
      <c r="S46" s="382"/>
      <c r="T46" s="382"/>
      <c r="U46" s="382"/>
      <c r="V46" s="191"/>
      <c r="W46" s="199"/>
      <c r="X46" s="169"/>
    </row>
    <row r="47" spans="1:24" ht="20.25">
      <c r="A47" s="195"/>
      <c r="B47" s="196"/>
      <c r="C47" s="393"/>
      <c r="D47" s="393"/>
      <c r="E47" s="393"/>
      <c r="F47" s="393"/>
      <c r="G47" s="393"/>
      <c r="H47" s="393"/>
      <c r="I47" s="393"/>
      <c r="J47" s="196"/>
      <c r="K47" s="196"/>
      <c r="L47" s="196"/>
      <c r="M47" s="196"/>
      <c r="N47" s="382"/>
      <c r="O47" s="382"/>
      <c r="P47" s="382"/>
      <c r="Q47" s="382"/>
      <c r="R47" s="382"/>
      <c r="S47" s="382"/>
      <c r="T47" s="382"/>
      <c r="U47" s="382"/>
      <c r="V47" s="191"/>
      <c r="W47" s="199"/>
      <c r="X47" s="169"/>
    </row>
    <row r="48" spans="1:24" ht="15">
      <c r="A48" s="195"/>
      <c r="B48" s="196"/>
      <c r="C48" s="197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</row>
    <row r="49" spans="1:24" ht="15">
      <c r="A49" s="195"/>
      <c r="B49" s="196"/>
      <c r="C49" s="197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</row>
    <row r="50" spans="1:24" ht="15">
      <c r="A50" s="195"/>
      <c r="B50" s="196"/>
      <c r="C50" s="197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</row>
    <row r="51" spans="1:24" ht="15">
      <c r="A51" s="195"/>
      <c r="B51" s="196"/>
      <c r="C51" s="197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</row>
    <row r="52" spans="1:24" ht="15">
      <c r="A52" s="195"/>
      <c r="B52" s="196"/>
      <c r="C52" s="197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</row>
  </sheetData>
  <mergeCells count="12">
    <mergeCell ref="A1:D1"/>
    <mergeCell ref="A2:G2"/>
    <mergeCell ref="A3:J3"/>
    <mergeCell ref="A4:D4"/>
    <mergeCell ref="N42:U47"/>
    <mergeCell ref="A6:F6"/>
    <mergeCell ref="A9:X9"/>
    <mergeCell ref="A11:I11"/>
    <mergeCell ref="J11:U11"/>
    <mergeCell ref="V11:X11"/>
    <mergeCell ref="B40:F40"/>
    <mergeCell ref="C42:I47"/>
  </mergeCells>
  <pageMargins left="0.7" right="0.7" top="0.75" bottom="0.75" header="0.3" footer="0.3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N109"/>
  <sheetViews>
    <sheetView view="pageBreakPreview" zoomScale="60" zoomScaleNormal="85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L29" sqref="L29"/>
    </sheetView>
  </sheetViews>
  <sheetFormatPr defaultRowHeight="15" outlineLevelRow="1"/>
  <cols>
    <col min="1" max="1" width="18.5703125" style="312" customWidth="1"/>
    <col min="2" max="2" width="36.5703125" style="216" customWidth="1"/>
    <col min="3" max="3" width="10.42578125" style="216" customWidth="1"/>
    <col min="4" max="5" width="5.42578125" style="216" customWidth="1"/>
    <col min="6" max="65" width="5.85546875" style="216" customWidth="1"/>
    <col min="66" max="66" width="35.28515625" style="216" customWidth="1"/>
    <col min="67" max="16384" width="9.140625" style="216"/>
  </cols>
  <sheetData>
    <row r="2" spans="1:66" ht="67.5" customHeight="1">
      <c r="B2" s="326" t="s">
        <v>177</v>
      </c>
      <c r="C2" s="326"/>
      <c r="D2" s="326"/>
      <c r="E2" s="326"/>
      <c r="F2" s="326"/>
      <c r="G2" s="326"/>
      <c r="H2" s="326"/>
    </row>
    <row r="3" spans="1:66" ht="31.5">
      <c r="B3" s="326" t="s">
        <v>192</v>
      </c>
      <c r="C3" s="326"/>
      <c r="D3" s="326"/>
      <c r="E3" s="326"/>
      <c r="F3" s="326"/>
      <c r="G3" s="326"/>
      <c r="H3" s="326"/>
    </row>
    <row r="4" spans="1:66" ht="31.5">
      <c r="B4" s="326" t="s">
        <v>203</v>
      </c>
      <c r="C4" s="326"/>
      <c r="D4" s="326"/>
      <c r="E4" s="326"/>
      <c r="F4" s="326"/>
      <c r="G4" s="326"/>
      <c r="H4" s="326"/>
    </row>
    <row r="5" spans="1:66" ht="54.75" customHeight="1">
      <c r="A5" s="327" t="s">
        <v>181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</row>
    <row r="6" spans="1:66" s="218" customFormat="1" ht="36" customHeight="1" thickBot="1">
      <c r="A6" s="327" t="s">
        <v>150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  <c r="BL6" s="217"/>
      <c r="BM6" s="217"/>
    </row>
    <row r="7" spans="1:66" ht="32.450000000000003" customHeight="1" thickBot="1">
      <c r="A7" s="401" t="s">
        <v>134</v>
      </c>
      <c r="B7" s="404" t="s">
        <v>151</v>
      </c>
      <c r="C7" s="407" t="s">
        <v>152</v>
      </c>
      <c r="D7" s="410" t="s">
        <v>153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1"/>
      <c r="Z7" s="411"/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1"/>
      <c r="AN7" s="411"/>
      <c r="AO7" s="411"/>
      <c r="AP7" s="411"/>
      <c r="AQ7" s="411"/>
      <c r="AR7" s="411"/>
      <c r="AS7" s="411"/>
      <c r="AT7" s="411"/>
      <c r="AU7" s="411"/>
      <c r="AV7" s="411"/>
      <c r="AW7" s="411"/>
      <c r="AX7" s="411"/>
      <c r="AY7" s="411"/>
      <c r="AZ7" s="411"/>
      <c r="BA7" s="411"/>
      <c r="BB7" s="411"/>
      <c r="BC7" s="411"/>
      <c r="BD7" s="411"/>
      <c r="BE7" s="411"/>
      <c r="BF7" s="411"/>
      <c r="BG7" s="411"/>
      <c r="BH7" s="411"/>
      <c r="BI7" s="411"/>
      <c r="BJ7" s="411"/>
      <c r="BK7" s="411"/>
      <c r="BL7" s="411"/>
      <c r="BM7" s="412"/>
      <c r="BN7" s="394" t="s">
        <v>39</v>
      </c>
    </row>
    <row r="8" spans="1:66" ht="32.450000000000003" customHeight="1">
      <c r="A8" s="402"/>
      <c r="B8" s="405"/>
      <c r="C8" s="408"/>
      <c r="D8" s="397">
        <v>1</v>
      </c>
      <c r="E8" s="398"/>
      <c r="F8" s="397">
        <v>2</v>
      </c>
      <c r="G8" s="398"/>
      <c r="H8" s="397">
        <v>3</v>
      </c>
      <c r="I8" s="398"/>
      <c r="J8" s="397">
        <v>4</v>
      </c>
      <c r="K8" s="398"/>
      <c r="L8" s="397">
        <v>5</v>
      </c>
      <c r="M8" s="398"/>
      <c r="N8" s="397">
        <v>6</v>
      </c>
      <c r="O8" s="398"/>
      <c r="P8" s="397">
        <v>7</v>
      </c>
      <c r="Q8" s="398"/>
      <c r="R8" s="397">
        <v>8</v>
      </c>
      <c r="S8" s="398"/>
      <c r="T8" s="397">
        <v>9</v>
      </c>
      <c r="U8" s="398"/>
      <c r="V8" s="397">
        <v>10</v>
      </c>
      <c r="W8" s="398"/>
      <c r="X8" s="397">
        <v>11</v>
      </c>
      <c r="Y8" s="398"/>
      <c r="Z8" s="397">
        <v>12</v>
      </c>
      <c r="AA8" s="398"/>
      <c r="AB8" s="397">
        <v>13</v>
      </c>
      <c r="AC8" s="398"/>
      <c r="AD8" s="397">
        <v>14</v>
      </c>
      <c r="AE8" s="398"/>
      <c r="AF8" s="397">
        <v>15</v>
      </c>
      <c r="AG8" s="398"/>
      <c r="AH8" s="397">
        <v>16</v>
      </c>
      <c r="AI8" s="413"/>
      <c r="AJ8" s="397">
        <v>17</v>
      </c>
      <c r="AK8" s="398"/>
      <c r="AL8" s="397">
        <v>18</v>
      </c>
      <c r="AM8" s="398"/>
      <c r="AN8" s="397">
        <v>19</v>
      </c>
      <c r="AO8" s="398"/>
      <c r="AP8" s="397">
        <v>20</v>
      </c>
      <c r="AQ8" s="398"/>
      <c r="AR8" s="397">
        <v>21</v>
      </c>
      <c r="AS8" s="398"/>
      <c r="AT8" s="397">
        <v>22</v>
      </c>
      <c r="AU8" s="398"/>
      <c r="AV8" s="397">
        <v>23</v>
      </c>
      <c r="AW8" s="398"/>
      <c r="AX8" s="397">
        <v>24</v>
      </c>
      <c r="AY8" s="398"/>
      <c r="AZ8" s="397">
        <v>25</v>
      </c>
      <c r="BA8" s="398"/>
      <c r="BB8" s="397">
        <v>26</v>
      </c>
      <c r="BC8" s="398"/>
      <c r="BD8" s="397">
        <v>27</v>
      </c>
      <c r="BE8" s="398"/>
      <c r="BF8" s="397">
        <v>28</v>
      </c>
      <c r="BG8" s="398"/>
      <c r="BH8" s="397">
        <v>29</v>
      </c>
      <c r="BI8" s="398"/>
      <c r="BJ8" s="397">
        <v>30</v>
      </c>
      <c r="BK8" s="398"/>
      <c r="BL8" s="397">
        <v>31</v>
      </c>
      <c r="BM8" s="398"/>
      <c r="BN8" s="395"/>
    </row>
    <row r="9" spans="1:66" ht="28.9" customHeight="1" thickBot="1">
      <c r="A9" s="403"/>
      <c r="B9" s="406"/>
      <c r="C9" s="409"/>
      <c r="D9" s="219" t="s">
        <v>154</v>
      </c>
      <c r="E9" s="220" t="s">
        <v>155</v>
      </c>
      <c r="F9" s="219" t="s">
        <v>154</v>
      </c>
      <c r="G9" s="220" t="s">
        <v>155</v>
      </c>
      <c r="H9" s="219" t="s">
        <v>154</v>
      </c>
      <c r="I9" s="220" t="s">
        <v>155</v>
      </c>
      <c r="J9" s="219" t="s">
        <v>154</v>
      </c>
      <c r="K9" s="220" t="s">
        <v>155</v>
      </c>
      <c r="L9" s="219" t="s">
        <v>154</v>
      </c>
      <c r="M9" s="220" t="s">
        <v>155</v>
      </c>
      <c r="N9" s="219" t="s">
        <v>154</v>
      </c>
      <c r="O9" s="220" t="s">
        <v>155</v>
      </c>
      <c r="P9" s="219" t="s">
        <v>154</v>
      </c>
      <c r="Q9" s="220" t="s">
        <v>155</v>
      </c>
      <c r="R9" s="219" t="s">
        <v>154</v>
      </c>
      <c r="S9" s="220" t="s">
        <v>155</v>
      </c>
      <c r="T9" s="219" t="s">
        <v>154</v>
      </c>
      <c r="U9" s="220" t="s">
        <v>155</v>
      </c>
      <c r="V9" s="219" t="s">
        <v>154</v>
      </c>
      <c r="W9" s="220" t="s">
        <v>155</v>
      </c>
      <c r="X9" s="219" t="s">
        <v>154</v>
      </c>
      <c r="Y9" s="220" t="s">
        <v>155</v>
      </c>
      <c r="Z9" s="219" t="s">
        <v>154</v>
      </c>
      <c r="AA9" s="220" t="s">
        <v>155</v>
      </c>
      <c r="AB9" s="219" t="s">
        <v>154</v>
      </c>
      <c r="AC9" s="220" t="s">
        <v>155</v>
      </c>
      <c r="AD9" s="219" t="s">
        <v>154</v>
      </c>
      <c r="AE9" s="220" t="s">
        <v>155</v>
      </c>
      <c r="AF9" s="219" t="s">
        <v>154</v>
      </c>
      <c r="AG9" s="220" t="s">
        <v>155</v>
      </c>
      <c r="AH9" s="219" t="s">
        <v>154</v>
      </c>
      <c r="AI9" s="221" t="s">
        <v>155</v>
      </c>
      <c r="AJ9" s="219" t="s">
        <v>154</v>
      </c>
      <c r="AK9" s="220" t="s">
        <v>155</v>
      </c>
      <c r="AL9" s="219" t="s">
        <v>154</v>
      </c>
      <c r="AM9" s="220" t="s">
        <v>155</v>
      </c>
      <c r="AN9" s="219" t="s">
        <v>154</v>
      </c>
      <c r="AO9" s="220" t="s">
        <v>155</v>
      </c>
      <c r="AP9" s="219" t="s">
        <v>154</v>
      </c>
      <c r="AQ9" s="220" t="s">
        <v>155</v>
      </c>
      <c r="AR9" s="219" t="s">
        <v>154</v>
      </c>
      <c r="AS9" s="220" t="s">
        <v>155</v>
      </c>
      <c r="AT9" s="219" t="s">
        <v>154</v>
      </c>
      <c r="AU9" s="220" t="s">
        <v>155</v>
      </c>
      <c r="AV9" s="219" t="s">
        <v>154</v>
      </c>
      <c r="AW9" s="220" t="s">
        <v>155</v>
      </c>
      <c r="AX9" s="219" t="s">
        <v>154</v>
      </c>
      <c r="AY9" s="220" t="s">
        <v>155</v>
      </c>
      <c r="AZ9" s="219" t="s">
        <v>154</v>
      </c>
      <c r="BA9" s="220" t="s">
        <v>155</v>
      </c>
      <c r="BB9" s="219" t="s">
        <v>154</v>
      </c>
      <c r="BC9" s="220" t="s">
        <v>155</v>
      </c>
      <c r="BD9" s="219" t="s">
        <v>154</v>
      </c>
      <c r="BE9" s="220" t="s">
        <v>155</v>
      </c>
      <c r="BF9" s="219" t="s">
        <v>154</v>
      </c>
      <c r="BG9" s="220" t="s">
        <v>155</v>
      </c>
      <c r="BH9" s="219" t="s">
        <v>154</v>
      </c>
      <c r="BI9" s="220" t="s">
        <v>155</v>
      </c>
      <c r="BJ9" s="219" t="s">
        <v>154</v>
      </c>
      <c r="BK9" s="220" t="s">
        <v>155</v>
      </c>
      <c r="BL9" s="219" t="s">
        <v>154</v>
      </c>
      <c r="BM9" s="220" t="s">
        <v>155</v>
      </c>
      <c r="BN9" s="396"/>
    </row>
    <row r="10" spans="1:66" ht="15.75" customHeight="1" outlineLevel="1" thickBot="1">
      <c r="A10" s="439"/>
      <c r="B10" s="222" t="s">
        <v>179</v>
      </c>
      <c r="C10" s="223"/>
      <c r="D10" s="224"/>
      <c r="E10" s="225"/>
      <c r="F10" s="224"/>
      <c r="G10" s="225"/>
      <c r="H10" s="224"/>
      <c r="I10" s="225"/>
      <c r="J10" s="224"/>
      <c r="K10" s="226"/>
      <c r="L10" s="224"/>
      <c r="M10" s="226"/>
      <c r="N10" s="224"/>
      <c r="O10" s="226"/>
      <c r="P10" s="224"/>
      <c r="Q10" s="226"/>
      <c r="R10" s="224"/>
      <c r="S10" s="226"/>
      <c r="T10" s="224"/>
      <c r="U10" s="226"/>
      <c r="V10" s="224"/>
      <c r="W10" s="226"/>
      <c r="X10" s="224"/>
      <c r="Y10" s="226"/>
      <c r="Z10" s="224"/>
      <c r="AA10" s="226"/>
      <c r="AB10" s="224"/>
      <c r="AC10" s="226"/>
      <c r="AD10" s="224"/>
      <c r="AE10" s="226"/>
      <c r="AF10" s="224"/>
      <c r="AG10" s="226"/>
      <c r="AH10" s="224"/>
      <c r="AI10" s="227"/>
      <c r="AJ10" s="224"/>
      <c r="AK10" s="226"/>
      <c r="AL10" s="224"/>
      <c r="AM10" s="226"/>
      <c r="AN10" s="224"/>
      <c r="AO10" s="226"/>
      <c r="AP10" s="224"/>
      <c r="AQ10" s="226"/>
      <c r="AR10" s="224"/>
      <c r="AS10" s="226"/>
      <c r="AT10" s="224"/>
      <c r="AU10" s="226"/>
      <c r="AV10" s="224"/>
      <c r="AW10" s="226"/>
      <c r="AX10" s="224"/>
      <c r="AY10" s="226"/>
      <c r="AZ10" s="224"/>
      <c r="BA10" s="226"/>
      <c r="BB10" s="224"/>
      <c r="BC10" s="226"/>
      <c r="BD10" s="224"/>
      <c r="BE10" s="226"/>
      <c r="BF10" s="224"/>
      <c r="BG10" s="226"/>
      <c r="BH10" s="224"/>
      <c r="BI10" s="226"/>
      <c r="BJ10" s="224"/>
      <c r="BK10" s="226"/>
      <c r="BL10" s="224"/>
      <c r="BM10" s="226"/>
      <c r="BN10" s="228"/>
    </row>
    <row r="11" spans="1:66" ht="10.5" customHeight="1" outlineLevel="1">
      <c r="A11" s="439"/>
      <c r="B11" s="414" t="s">
        <v>156</v>
      </c>
      <c r="C11" s="229" t="s">
        <v>157</v>
      </c>
      <c r="D11" s="230"/>
      <c r="E11" s="231"/>
      <c r="F11" s="230"/>
      <c r="G11" s="231"/>
      <c r="H11" s="230"/>
      <c r="I11" s="231"/>
      <c r="J11" s="230"/>
      <c r="K11" s="231"/>
      <c r="L11" s="230"/>
      <c r="M11" s="231"/>
      <c r="N11" s="230"/>
      <c r="O11" s="231"/>
      <c r="P11" s="230"/>
      <c r="Q11" s="231"/>
      <c r="R11" s="230"/>
      <c r="S11" s="231"/>
      <c r="T11" s="230"/>
      <c r="U11" s="231"/>
      <c r="V11" s="230"/>
      <c r="W11" s="231"/>
      <c r="X11" s="230"/>
      <c r="Y11" s="231"/>
      <c r="Z11" s="230"/>
      <c r="AA11" s="231"/>
      <c r="AB11" s="230"/>
      <c r="AC11" s="231"/>
      <c r="AD11" s="230"/>
      <c r="AE11" s="231"/>
      <c r="AF11" s="230"/>
      <c r="AG11" s="231"/>
      <c r="AH11" s="230"/>
      <c r="AI11" s="232"/>
      <c r="AJ11" s="230"/>
      <c r="AK11" s="231"/>
      <c r="AL11" s="230"/>
      <c r="AM11" s="231"/>
      <c r="AN11" s="230"/>
      <c r="AO11" s="231"/>
      <c r="AP11" s="230"/>
      <c r="AQ11" s="231"/>
      <c r="AR11" s="230"/>
      <c r="AS11" s="231"/>
      <c r="AT11" s="230"/>
      <c r="AU11" s="231"/>
      <c r="AV11" s="230"/>
      <c r="AW11" s="231"/>
      <c r="AX11" s="230"/>
      <c r="AY11" s="231"/>
      <c r="AZ11" s="230"/>
      <c r="BA11" s="231"/>
      <c r="BB11" s="230"/>
      <c r="BC11" s="231"/>
      <c r="BD11" s="230"/>
      <c r="BE11" s="231"/>
      <c r="BF11" s="230"/>
      <c r="BG11" s="231"/>
      <c r="BH11" s="230"/>
      <c r="BI11" s="231"/>
      <c r="BJ11" s="230"/>
      <c r="BK11" s="231"/>
      <c r="BL11" s="230"/>
      <c r="BM11" s="231"/>
      <c r="BN11" s="233"/>
    </row>
    <row r="12" spans="1:66" ht="10.5" customHeight="1" outlineLevel="1">
      <c r="A12" s="439"/>
      <c r="B12" s="400"/>
      <c r="C12" s="234" t="s">
        <v>158</v>
      </c>
      <c r="D12" s="235"/>
      <c r="E12" s="236"/>
      <c r="F12" s="235"/>
      <c r="G12" s="236"/>
      <c r="H12" s="235"/>
      <c r="I12" s="236"/>
      <c r="J12" s="235"/>
      <c r="K12" s="236"/>
      <c r="L12" s="235"/>
      <c r="M12" s="236"/>
      <c r="N12" s="235"/>
      <c r="O12" s="236"/>
      <c r="P12" s="235"/>
      <c r="Q12" s="236"/>
      <c r="R12" s="235"/>
      <c r="S12" s="236"/>
      <c r="T12" s="235"/>
      <c r="U12" s="236"/>
      <c r="V12" s="235"/>
      <c r="W12" s="236"/>
      <c r="X12" s="235"/>
      <c r="Y12" s="236"/>
      <c r="Z12" s="235"/>
      <c r="AA12" s="236"/>
      <c r="AB12" s="235"/>
      <c r="AC12" s="236"/>
      <c r="AD12" s="235"/>
      <c r="AE12" s="236"/>
      <c r="AF12" s="235"/>
      <c r="AG12" s="236"/>
      <c r="AH12" s="235"/>
      <c r="AI12" s="237"/>
      <c r="AJ12" s="235"/>
      <c r="AK12" s="236"/>
      <c r="AL12" s="235"/>
      <c r="AM12" s="236"/>
      <c r="AN12" s="235"/>
      <c r="AO12" s="236"/>
      <c r="AP12" s="235"/>
      <c r="AQ12" s="236"/>
      <c r="AR12" s="235"/>
      <c r="AS12" s="236"/>
      <c r="AT12" s="235"/>
      <c r="AU12" s="236"/>
      <c r="AV12" s="235"/>
      <c r="AW12" s="236"/>
      <c r="AX12" s="235"/>
      <c r="AY12" s="236"/>
      <c r="AZ12" s="235"/>
      <c r="BA12" s="236"/>
      <c r="BB12" s="235"/>
      <c r="BC12" s="236"/>
      <c r="BD12" s="235"/>
      <c r="BE12" s="236"/>
      <c r="BF12" s="235"/>
      <c r="BG12" s="236"/>
      <c r="BH12" s="235"/>
      <c r="BI12" s="236"/>
      <c r="BJ12" s="235"/>
      <c r="BK12" s="236"/>
      <c r="BL12" s="235"/>
      <c r="BM12" s="236"/>
      <c r="BN12" s="238"/>
    </row>
    <row r="13" spans="1:66" ht="10.5" customHeight="1" outlineLevel="1">
      <c r="A13" s="439"/>
      <c r="B13" s="399" t="s">
        <v>159</v>
      </c>
      <c r="C13" s="229" t="s">
        <v>157</v>
      </c>
      <c r="D13" s="239"/>
      <c r="E13" s="240"/>
      <c r="F13" s="239"/>
      <c r="G13" s="240"/>
      <c r="H13" s="239"/>
      <c r="I13" s="240"/>
      <c r="J13" s="239"/>
      <c r="K13" s="240"/>
      <c r="L13" s="239"/>
      <c r="M13" s="240"/>
      <c r="N13" s="239"/>
      <c r="O13" s="240"/>
      <c r="P13" s="239"/>
      <c r="Q13" s="240"/>
      <c r="R13" s="239"/>
      <c r="S13" s="240"/>
      <c r="T13" s="239"/>
      <c r="U13" s="240"/>
      <c r="V13" s="239"/>
      <c r="W13" s="240"/>
      <c r="X13" s="239"/>
      <c r="Y13" s="240"/>
      <c r="Z13" s="239"/>
      <c r="AA13" s="240"/>
      <c r="AB13" s="239"/>
      <c r="AC13" s="240"/>
      <c r="AD13" s="239"/>
      <c r="AE13" s="240"/>
      <c r="AF13" s="239"/>
      <c r="AG13" s="240"/>
      <c r="AH13" s="239"/>
      <c r="AI13" s="241"/>
      <c r="AJ13" s="239"/>
      <c r="AK13" s="240"/>
      <c r="AL13" s="239"/>
      <c r="AM13" s="240"/>
      <c r="AN13" s="239"/>
      <c r="AO13" s="240"/>
      <c r="AP13" s="239"/>
      <c r="AQ13" s="240"/>
      <c r="AR13" s="239"/>
      <c r="AS13" s="240"/>
      <c r="AT13" s="239"/>
      <c r="AU13" s="240"/>
      <c r="AV13" s="239"/>
      <c r="AW13" s="240"/>
      <c r="AX13" s="239"/>
      <c r="AY13" s="240"/>
      <c r="AZ13" s="239"/>
      <c r="BA13" s="240"/>
      <c r="BB13" s="239"/>
      <c r="BC13" s="240"/>
      <c r="BD13" s="239"/>
      <c r="BE13" s="240"/>
      <c r="BF13" s="239"/>
      <c r="BG13" s="240"/>
      <c r="BH13" s="239"/>
      <c r="BI13" s="240"/>
      <c r="BJ13" s="239"/>
      <c r="BK13" s="240"/>
      <c r="BL13" s="239"/>
      <c r="BM13" s="240"/>
      <c r="BN13" s="242"/>
    </row>
    <row r="14" spans="1:66" ht="10.5" customHeight="1" outlineLevel="1">
      <c r="A14" s="439"/>
      <c r="B14" s="400"/>
      <c r="C14" s="234" t="s">
        <v>158</v>
      </c>
      <c r="D14" s="235"/>
      <c r="E14" s="243"/>
      <c r="F14" s="235"/>
      <c r="G14" s="236"/>
      <c r="H14" s="235"/>
      <c r="I14" s="236"/>
      <c r="J14" s="235"/>
      <c r="K14" s="236"/>
      <c r="L14" s="235"/>
      <c r="M14" s="236"/>
      <c r="N14" s="235"/>
      <c r="O14" s="236"/>
      <c r="P14" s="235"/>
      <c r="Q14" s="236"/>
      <c r="R14" s="235"/>
      <c r="S14" s="236"/>
      <c r="T14" s="235"/>
      <c r="U14" s="236"/>
      <c r="V14" s="235"/>
      <c r="W14" s="236"/>
      <c r="X14" s="235"/>
      <c r="Y14" s="236"/>
      <c r="Z14" s="235"/>
      <c r="AA14" s="236"/>
      <c r="AB14" s="235"/>
      <c r="AC14" s="236"/>
      <c r="AD14" s="235"/>
      <c r="AE14" s="236"/>
      <c r="AF14" s="235"/>
      <c r="AG14" s="236"/>
      <c r="AH14" s="235"/>
      <c r="AI14" s="237"/>
      <c r="AJ14" s="235"/>
      <c r="AK14" s="236"/>
      <c r="AL14" s="235"/>
      <c r="AM14" s="236"/>
      <c r="AN14" s="235"/>
      <c r="AO14" s="236"/>
      <c r="AP14" s="235"/>
      <c r="AQ14" s="236"/>
      <c r="AR14" s="235"/>
      <c r="AS14" s="236"/>
      <c r="AT14" s="235"/>
      <c r="AU14" s="236"/>
      <c r="AV14" s="235"/>
      <c r="AW14" s="236"/>
      <c r="AX14" s="235"/>
      <c r="AY14" s="236"/>
      <c r="AZ14" s="235"/>
      <c r="BA14" s="236"/>
      <c r="BB14" s="235"/>
      <c r="BC14" s="236"/>
      <c r="BD14" s="235"/>
      <c r="BE14" s="236"/>
      <c r="BF14" s="235"/>
      <c r="BG14" s="236"/>
      <c r="BH14" s="235"/>
      <c r="BI14" s="236"/>
      <c r="BJ14" s="235"/>
      <c r="BK14" s="236"/>
      <c r="BL14" s="235"/>
      <c r="BM14" s="236"/>
      <c r="BN14" s="242"/>
    </row>
    <row r="15" spans="1:66" ht="10.5" customHeight="1" outlineLevel="1">
      <c r="A15" s="439"/>
      <c r="B15" s="399" t="s">
        <v>160</v>
      </c>
      <c r="C15" s="229" t="s">
        <v>157</v>
      </c>
      <c r="D15" s="239"/>
      <c r="E15" s="240"/>
      <c r="F15" s="239"/>
      <c r="G15" s="240"/>
      <c r="H15" s="239"/>
      <c r="I15" s="240"/>
      <c r="J15" s="239"/>
      <c r="K15" s="240"/>
      <c r="L15" s="239"/>
      <c r="M15" s="240"/>
      <c r="N15" s="239"/>
      <c r="O15" s="240"/>
      <c r="P15" s="239"/>
      <c r="Q15" s="240"/>
      <c r="R15" s="239"/>
      <c r="S15" s="240"/>
      <c r="T15" s="239"/>
      <c r="U15" s="240"/>
      <c r="V15" s="239"/>
      <c r="W15" s="240"/>
      <c r="X15" s="239"/>
      <c r="Y15" s="240"/>
      <c r="Z15" s="239"/>
      <c r="AA15" s="240"/>
      <c r="AB15" s="239"/>
      <c r="AC15" s="240"/>
      <c r="AD15" s="239"/>
      <c r="AE15" s="240"/>
      <c r="AF15" s="239"/>
      <c r="AG15" s="240"/>
      <c r="AH15" s="239"/>
      <c r="AI15" s="241"/>
      <c r="AJ15" s="239"/>
      <c r="AK15" s="240"/>
      <c r="AL15" s="239"/>
      <c r="AM15" s="240"/>
      <c r="AN15" s="239"/>
      <c r="AO15" s="240"/>
      <c r="AP15" s="239"/>
      <c r="AQ15" s="240"/>
      <c r="AR15" s="239"/>
      <c r="AS15" s="240"/>
      <c r="AT15" s="239"/>
      <c r="AU15" s="240"/>
      <c r="AV15" s="239"/>
      <c r="AW15" s="240"/>
      <c r="AX15" s="239"/>
      <c r="AY15" s="240"/>
      <c r="AZ15" s="239"/>
      <c r="BA15" s="240"/>
      <c r="BB15" s="239"/>
      <c r="BC15" s="240"/>
      <c r="BD15" s="239"/>
      <c r="BE15" s="240"/>
      <c r="BF15" s="239"/>
      <c r="BG15" s="240"/>
      <c r="BH15" s="239"/>
      <c r="BI15" s="240"/>
      <c r="BJ15" s="239"/>
      <c r="BK15" s="240"/>
      <c r="BL15" s="239"/>
      <c r="BM15" s="240"/>
      <c r="BN15" s="242"/>
    </row>
    <row r="16" spans="1:66" ht="10.5" customHeight="1" outlineLevel="1">
      <c r="A16" s="439"/>
      <c r="B16" s="400"/>
      <c r="C16" s="234" t="s">
        <v>158</v>
      </c>
      <c r="D16" s="235"/>
      <c r="E16" s="243"/>
      <c r="F16" s="235"/>
      <c r="G16" s="236"/>
      <c r="H16" s="235"/>
      <c r="I16" s="236"/>
      <c r="J16" s="235"/>
      <c r="K16" s="236"/>
      <c r="L16" s="235"/>
      <c r="M16" s="236"/>
      <c r="N16" s="235"/>
      <c r="O16" s="236"/>
      <c r="P16" s="235"/>
      <c r="Q16" s="236"/>
      <c r="R16" s="235"/>
      <c r="S16" s="236"/>
      <c r="T16" s="235"/>
      <c r="U16" s="236"/>
      <c r="V16" s="235"/>
      <c r="W16" s="236"/>
      <c r="X16" s="235"/>
      <c r="Y16" s="236"/>
      <c r="Z16" s="235"/>
      <c r="AA16" s="236"/>
      <c r="AB16" s="235"/>
      <c r="AC16" s="236"/>
      <c r="AD16" s="235"/>
      <c r="AE16" s="236"/>
      <c r="AF16" s="235"/>
      <c r="AG16" s="236"/>
      <c r="AH16" s="235"/>
      <c r="AI16" s="237"/>
      <c r="AJ16" s="235"/>
      <c r="AK16" s="236"/>
      <c r="AL16" s="235"/>
      <c r="AM16" s="236"/>
      <c r="AN16" s="235"/>
      <c r="AO16" s="236"/>
      <c r="AP16" s="235"/>
      <c r="AQ16" s="236"/>
      <c r="AR16" s="235"/>
      <c r="AS16" s="236"/>
      <c r="AT16" s="235"/>
      <c r="AU16" s="236"/>
      <c r="AV16" s="235"/>
      <c r="AW16" s="236"/>
      <c r="AX16" s="235"/>
      <c r="AY16" s="236"/>
      <c r="AZ16" s="235"/>
      <c r="BA16" s="236"/>
      <c r="BB16" s="235"/>
      <c r="BC16" s="236"/>
      <c r="BD16" s="235"/>
      <c r="BE16" s="236"/>
      <c r="BF16" s="235"/>
      <c r="BG16" s="236"/>
      <c r="BH16" s="235"/>
      <c r="BI16" s="236"/>
      <c r="BJ16" s="235"/>
      <c r="BK16" s="236"/>
      <c r="BL16" s="235"/>
      <c r="BM16" s="236"/>
      <c r="BN16" s="242"/>
    </row>
    <row r="17" spans="1:66" ht="10.5" customHeight="1" outlineLevel="1">
      <c r="A17" s="439"/>
      <c r="B17" s="399" t="s">
        <v>161</v>
      </c>
      <c r="C17" s="229" t="s">
        <v>157</v>
      </c>
      <c r="D17" s="239"/>
      <c r="E17" s="240"/>
      <c r="F17" s="239"/>
      <c r="G17" s="240"/>
      <c r="H17" s="239"/>
      <c r="I17" s="240"/>
      <c r="J17" s="239"/>
      <c r="K17" s="240"/>
      <c r="L17" s="239"/>
      <c r="M17" s="240"/>
      <c r="N17" s="239"/>
      <c r="O17" s="240"/>
      <c r="P17" s="239"/>
      <c r="Q17" s="240"/>
      <c r="R17" s="239"/>
      <c r="S17" s="240"/>
      <c r="T17" s="239"/>
      <c r="U17" s="240"/>
      <c r="V17" s="239"/>
      <c r="W17" s="240"/>
      <c r="X17" s="239"/>
      <c r="Y17" s="240"/>
      <c r="Z17" s="239"/>
      <c r="AA17" s="240"/>
      <c r="AB17" s="239"/>
      <c r="AC17" s="240"/>
      <c r="AD17" s="239"/>
      <c r="AE17" s="240"/>
      <c r="AF17" s="239"/>
      <c r="AG17" s="240"/>
      <c r="AH17" s="239"/>
      <c r="AI17" s="241"/>
      <c r="AJ17" s="239"/>
      <c r="AK17" s="240"/>
      <c r="AL17" s="239"/>
      <c r="AM17" s="240"/>
      <c r="AN17" s="239"/>
      <c r="AO17" s="240"/>
      <c r="AP17" s="239"/>
      <c r="AQ17" s="240"/>
      <c r="AR17" s="239"/>
      <c r="AS17" s="240"/>
      <c r="AT17" s="239"/>
      <c r="AU17" s="240"/>
      <c r="AV17" s="239"/>
      <c r="AW17" s="240"/>
      <c r="AX17" s="239"/>
      <c r="AY17" s="240"/>
      <c r="AZ17" s="239"/>
      <c r="BA17" s="240"/>
      <c r="BB17" s="239"/>
      <c r="BC17" s="240"/>
      <c r="BD17" s="239"/>
      <c r="BE17" s="240"/>
      <c r="BF17" s="239"/>
      <c r="BG17" s="240"/>
      <c r="BH17" s="239"/>
      <c r="BI17" s="240"/>
      <c r="BJ17" s="239"/>
      <c r="BK17" s="240"/>
      <c r="BL17" s="239"/>
      <c r="BM17" s="240"/>
      <c r="BN17" s="238"/>
    </row>
    <row r="18" spans="1:66" ht="10.5" customHeight="1" outlineLevel="1">
      <c r="A18" s="439"/>
      <c r="B18" s="400"/>
      <c r="C18" s="234" t="s">
        <v>158</v>
      </c>
      <c r="D18" s="235"/>
      <c r="E18" s="236"/>
      <c r="F18" s="235"/>
      <c r="G18" s="236"/>
      <c r="H18" s="235"/>
      <c r="I18" s="236"/>
      <c r="J18" s="235"/>
      <c r="K18" s="236"/>
      <c r="L18" s="235"/>
      <c r="M18" s="236"/>
      <c r="N18" s="235"/>
      <c r="O18" s="236"/>
      <c r="P18" s="235"/>
      <c r="Q18" s="236"/>
      <c r="R18" s="235"/>
      <c r="S18" s="236"/>
      <c r="T18" s="235"/>
      <c r="U18" s="236"/>
      <c r="V18" s="235"/>
      <c r="W18" s="236"/>
      <c r="X18" s="235"/>
      <c r="Y18" s="236"/>
      <c r="Z18" s="235"/>
      <c r="AA18" s="236"/>
      <c r="AB18" s="235"/>
      <c r="AC18" s="236"/>
      <c r="AD18" s="235"/>
      <c r="AE18" s="236"/>
      <c r="AF18" s="235"/>
      <c r="AG18" s="236"/>
      <c r="AH18" s="235"/>
      <c r="AI18" s="237"/>
      <c r="AJ18" s="235"/>
      <c r="AK18" s="236"/>
      <c r="AL18" s="235"/>
      <c r="AM18" s="236"/>
      <c r="AN18" s="235"/>
      <c r="AO18" s="236"/>
      <c r="AP18" s="235"/>
      <c r="AQ18" s="236"/>
      <c r="AR18" s="235"/>
      <c r="AS18" s="236"/>
      <c r="AT18" s="235"/>
      <c r="AU18" s="236"/>
      <c r="AV18" s="235"/>
      <c r="AW18" s="236"/>
      <c r="AX18" s="235"/>
      <c r="AY18" s="236"/>
      <c r="AZ18" s="235"/>
      <c r="BA18" s="236"/>
      <c r="BB18" s="235"/>
      <c r="BC18" s="236"/>
      <c r="BD18" s="235"/>
      <c r="BE18" s="236"/>
      <c r="BF18" s="235"/>
      <c r="BG18" s="236"/>
      <c r="BH18" s="235"/>
      <c r="BI18" s="236"/>
      <c r="BJ18" s="235"/>
      <c r="BK18" s="236"/>
      <c r="BL18" s="235"/>
      <c r="BM18" s="236"/>
      <c r="BN18" s="238"/>
    </row>
    <row r="19" spans="1:66" ht="10.5" customHeight="1" outlineLevel="1">
      <c r="A19" s="439"/>
      <c r="B19" s="399" t="s">
        <v>162</v>
      </c>
      <c r="C19" s="229" t="s">
        <v>157</v>
      </c>
      <c r="D19" s="239"/>
      <c r="E19" s="240"/>
      <c r="F19" s="239"/>
      <c r="G19" s="240"/>
      <c r="H19" s="239"/>
      <c r="I19" s="240"/>
      <c r="J19" s="239"/>
      <c r="K19" s="240"/>
      <c r="L19" s="239"/>
      <c r="M19" s="240"/>
      <c r="N19" s="239"/>
      <c r="O19" s="240"/>
      <c r="P19" s="239"/>
      <c r="Q19" s="240"/>
      <c r="R19" s="239"/>
      <c r="S19" s="240"/>
      <c r="T19" s="239"/>
      <c r="U19" s="240"/>
      <c r="V19" s="239"/>
      <c r="W19" s="240"/>
      <c r="X19" s="239"/>
      <c r="Y19" s="240"/>
      <c r="Z19" s="239"/>
      <c r="AA19" s="240"/>
      <c r="AB19" s="239"/>
      <c r="AC19" s="240"/>
      <c r="AD19" s="239"/>
      <c r="AE19" s="240"/>
      <c r="AF19" s="239"/>
      <c r="AG19" s="240"/>
      <c r="AH19" s="239"/>
      <c r="AI19" s="241"/>
      <c r="AJ19" s="239"/>
      <c r="AK19" s="240"/>
      <c r="AL19" s="239"/>
      <c r="AM19" s="240"/>
      <c r="AN19" s="239"/>
      <c r="AO19" s="240"/>
      <c r="AP19" s="239"/>
      <c r="AQ19" s="240"/>
      <c r="AR19" s="239"/>
      <c r="AS19" s="240"/>
      <c r="AT19" s="239"/>
      <c r="AU19" s="240"/>
      <c r="AV19" s="239"/>
      <c r="AW19" s="240"/>
      <c r="AX19" s="239"/>
      <c r="AY19" s="240"/>
      <c r="AZ19" s="239"/>
      <c r="BA19" s="240"/>
      <c r="BB19" s="239"/>
      <c r="BC19" s="240"/>
      <c r="BD19" s="239"/>
      <c r="BE19" s="240"/>
      <c r="BF19" s="239"/>
      <c r="BG19" s="240"/>
      <c r="BH19" s="239"/>
      <c r="BI19" s="240"/>
      <c r="BJ19" s="239"/>
      <c r="BK19" s="240"/>
      <c r="BL19" s="239"/>
      <c r="BM19" s="240"/>
      <c r="BN19" s="238"/>
    </row>
    <row r="20" spans="1:66" ht="10.5" customHeight="1" outlineLevel="1">
      <c r="A20" s="439"/>
      <c r="B20" s="400"/>
      <c r="C20" s="234" t="s">
        <v>158</v>
      </c>
      <c r="D20" s="235"/>
      <c r="E20" s="236"/>
      <c r="F20" s="235"/>
      <c r="G20" s="236"/>
      <c r="H20" s="235"/>
      <c r="I20" s="236"/>
      <c r="J20" s="235"/>
      <c r="K20" s="236"/>
      <c r="L20" s="235"/>
      <c r="M20" s="236"/>
      <c r="N20" s="235"/>
      <c r="O20" s="236"/>
      <c r="P20" s="235"/>
      <c r="Q20" s="236"/>
      <c r="R20" s="235"/>
      <c r="S20" s="236"/>
      <c r="T20" s="235"/>
      <c r="U20" s="236"/>
      <c r="V20" s="235"/>
      <c r="W20" s="236"/>
      <c r="X20" s="235"/>
      <c r="Y20" s="236"/>
      <c r="Z20" s="235"/>
      <c r="AA20" s="236"/>
      <c r="AB20" s="235"/>
      <c r="AC20" s="236"/>
      <c r="AD20" s="235"/>
      <c r="AE20" s="236"/>
      <c r="AF20" s="235"/>
      <c r="AG20" s="236"/>
      <c r="AH20" s="235"/>
      <c r="AI20" s="237"/>
      <c r="AJ20" s="235"/>
      <c r="AK20" s="236"/>
      <c r="AL20" s="235"/>
      <c r="AM20" s="236"/>
      <c r="AN20" s="235"/>
      <c r="AO20" s="236"/>
      <c r="AP20" s="235"/>
      <c r="AQ20" s="236"/>
      <c r="AR20" s="235"/>
      <c r="AS20" s="236"/>
      <c r="AT20" s="235"/>
      <c r="AU20" s="236"/>
      <c r="AV20" s="235"/>
      <c r="AW20" s="236"/>
      <c r="AX20" s="235"/>
      <c r="AY20" s="236"/>
      <c r="AZ20" s="235"/>
      <c r="BA20" s="236"/>
      <c r="BB20" s="235"/>
      <c r="BC20" s="236"/>
      <c r="BD20" s="235"/>
      <c r="BE20" s="236"/>
      <c r="BF20" s="235"/>
      <c r="BG20" s="236"/>
      <c r="BH20" s="235"/>
      <c r="BI20" s="236"/>
      <c r="BJ20" s="235"/>
      <c r="BK20" s="236"/>
      <c r="BL20" s="235"/>
      <c r="BM20" s="236"/>
      <c r="BN20" s="238"/>
    </row>
    <row r="21" spans="1:66" ht="10.5" customHeight="1" outlineLevel="1">
      <c r="A21" s="439"/>
      <c r="B21" s="399" t="s">
        <v>163</v>
      </c>
      <c r="C21" s="229" t="s">
        <v>157</v>
      </c>
      <c r="D21" s="239"/>
      <c r="E21" s="240"/>
      <c r="F21" s="239"/>
      <c r="G21" s="240"/>
      <c r="H21" s="239"/>
      <c r="I21" s="240"/>
      <c r="J21" s="239"/>
      <c r="K21" s="240"/>
      <c r="L21" s="239"/>
      <c r="M21" s="240"/>
      <c r="N21" s="239"/>
      <c r="O21" s="240"/>
      <c r="P21" s="239"/>
      <c r="Q21" s="240"/>
      <c r="R21" s="239"/>
      <c r="S21" s="240"/>
      <c r="T21" s="239"/>
      <c r="U21" s="240"/>
      <c r="V21" s="239"/>
      <c r="W21" s="240"/>
      <c r="X21" s="239"/>
      <c r="Y21" s="240"/>
      <c r="Z21" s="239"/>
      <c r="AA21" s="240"/>
      <c r="AB21" s="239"/>
      <c r="AC21" s="240"/>
      <c r="AD21" s="239"/>
      <c r="AE21" s="240"/>
      <c r="AF21" s="239"/>
      <c r="AG21" s="240"/>
      <c r="AH21" s="239"/>
      <c r="AI21" s="241"/>
      <c r="AJ21" s="239"/>
      <c r="AK21" s="240"/>
      <c r="AL21" s="239"/>
      <c r="AM21" s="240"/>
      <c r="AN21" s="239"/>
      <c r="AO21" s="240"/>
      <c r="AP21" s="239"/>
      <c r="AQ21" s="240"/>
      <c r="AR21" s="239"/>
      <c r="AS21" s="240"/>
      <c r="AT21" s="239"/>
      <c r="AU21" s="240"/>
      <c r="AV21" s="239"/>
      <c r="AW21" s="240"/>
      <c r="AX21" s="239"/>
      <c r="AY21" s="240"/>
      <c r="AZ21" s="239"/>
      <c r="BA21" s="240"/>
      <c r="BB21" s="239"/>
      <c r="BC21" s="240"/>
      <c r="BD21" s="239"/>
      <c r="BE21" s="240"/>
      <c r="BF21" s="239"/>
      <c r="BG21" s="240"/>
      <c r="BH21" s="239"/>
      <c r="BI21" s="240"/>
      <c r="BJ21" s="239"/>
      <c r="BK21" s="240"/>
      <c r="BL21" s="239"/>
      <c r="BM21" s="240"/>
      <c r="BN21" s="242"/>
    </row>
    <row r="22" spans="1:66" ht="10.5" customHeight="1" outlineLevel="1">
      <c r="A22" s="439"/>
      <c r="B22" s="400"/>
      <c r="C22" s="234" t="s">
        <v>158</v>
      </c>
      <c r="D22" s="235"/>
      <c r="E22" s="236"/>
      <c r="F22" s="235"/>
      <c r="G22" s="236"/>
      <c r="H22" s="235"/>
      <c r="I22" s="236"/>
      <c r="J22" s="235"/>
      <c r="K22" s="236"/>
      <c r="L22" s="235"/>
      <c r="M22" s="236"/>
      <c r="N22" s="235"/>
      <c r="O22" s="236"/>
      <c r="P22" s="235"/>
      <c r="Q22" s="236"/>
      <c r="R22" s="235"/>
      <c r="S22" s="236"/>
      <c r="T22" s="235"/>
      <c r="U22" s="236"/>
      <c r="V22" s="235"/>
      <c r="W22" s="236"/>
      <c r="X22" s="235"/>
      <c r="Y22" s="236"/>
      <c r="Z22" s="235"/>
      <c r="AA22" s="236"/>
      <c r="AB22" s="235"/>
      <c r="AC22" s="236"/>
      <c r="AD22" s="235"/>
      <c r="AE22" s="236"/>
      <c r="AF22" s="235"/>
      <c r="AG22" s="236"/>
      <c r="AH22" s="235"/>
      <c r="AI22" s="237"/>
      <c r="AJ22" s="235"/>
      <c r="AK22" s="236"/>
      <c r="AL22" s="235"/>
      <c r="AM22" s="236"/>
      <c r="AN22" s="235"/>
      <c r="AO22" s="236"/>
      <c r="AP22" s="235"/>
      <c r="AQ22" s="236"/>
      <c r="AR22" s="235"/>
      <c r="AS22" s="236"/>
      <c r="AT22" s="235"/>
      <c r="AU22" s="236"/>
      <c r="AV22" s="235"/>
      <c r="AW22" s="236"/>
      <c r="AX22" s="235"/>
      <c r="AY22" s="236"/>
      <c r="AZ22" s="235"/>
      <c r="BA22" s="236"/>
      <c r="BB22" s="235"/>
      <c r="BC22" s="236"/>
      <c r="BD22" s="235"/>
      <c r="BE22" s="236"/>
      <c r="BF22" s="235"/>
      <c r="BG22" s="236"/>
      <c r="BH22" s="235"/>
      <c r="BI22" s="236"/>
      <c r="BJ22" s="235"/>
      <c r="BK22" s="236"/>
      <c r="BL22" s="235"/>
      <c r="BM22" s="236"/>
      <c r="BN22" s="242"/>
    </row>
    <row r="23" spans="1:66" ht="10.5" customHeight="1" outlineLevel="1">
      <c r="A23" s="439"/>
      <c r="B23" s="399" t="s">
        <v>164</v>
      </c>
      <c r="C23" s="229" t="s">
        <v>157</v>
      </c>
      <c r="D23" s="239"/>
      <c r="E23" s="240"/>
      <c r="F23" s="239"/>
      <c r="G23" s="240"/>
      <c r="H23" s="239"/>
      <c r="I23" s="240"/>
      <c r="J23" s="239"/>
      <c r="K23" s="240"/>
      <c r="L23" s="239"/>
      <c r="M23" s="240"/>
      <c r="N23" s="239"/>
      <c r="O23" s="240"/>
      <c r="P23" s="239"/>
      <c r="Q23" s="240"/>
      <c r="R23" s="239"/>
      <c r="S23" s="240"/>
      <c r="T23" s="239"/>
      <c r="U23" s="240"/>
      <c r="V23" s="239"/>
      <c r="W23" s="240"/>
      <c r="X23" s="239"/>
      <c r="Y23" s="240"/>
      <c r="Z23" s="239"/>
      <c r="AA23" s="240"/>
      <c r="AB23" s="239"/>
      <c r="AC23" s="240"/>
      <c r="AD23" s="239"/>
      <c r="AE23" s="240"/>
      <c r="AF23" s="239"/>
      <c r="AG23" s="240"/>
      <c r="AH23" s="239"/>
      <c r="AI23" s="241"/>
      <c r="AJ23" s="239"/>
      <c r="AK23" s="240"/>
      <c r="AL23" s="239"/>
      <c r="AM23" s="240"/>
      <c r="AN23" s="239"/>
      <c r="AO23" s="240"/>
      <c r="AP23" s="239"/>
      <c r="AQ23" s="240"/>
      <c r="AR23" s="239"/>
      <c r="AS23" s="240"/>
      <c r="AT23" s="239"/>
      <c r="AU23" s="240"/>
      <c r="AV23" s="239"/>
      <c r="AW23" s="240"/>
      <c r="AX23" s="239"/>
      <c r="AY23" s="240"/>
      <c r="AZ23" s="239"/>
      <c r="BA23" s="240"/>
      <c r="BB23" s="239"/>
      <c r="BC23" s="240"/>
      <c r="BD23" s="239"/>
      <c r="BE23" s="240"/>
      <c r="BF23" s="239"/>
      <c r="BG23" s="240"/>
      <c r="BH23" s="239"/>
      <c r="BI23" s="240"/>
      <c r="BJ23" s="239"/>
      <c r="BK23" s="240"/>
      <c r="BL23" s="239"/>
      <c r="BM23" s="240"/>
      <c r="BN23" s="238"/>
    </row>
    <row r="24" spans="1:66" ht="10.5" customHeight="1" outlineLevel="1">
      <c r="A24" s="439"/>
      <c r="B24" s="400"/>
      <c r="C24" s="234" t="s">
        <v>158</v>
      </c>
      <c r="D24" s="235"/>
      <c r="E24" s="236"/>
      <c r="F24" s="235"/>
      <c r="G24" s="236"/>
      <c r="H24" s="235"/>
      <c r="I24" s="236"/>
      <c r="J24" s="235"/>
      <c r="K24" s="236"/>
      <c r="L24" s="235"/>
      <c r="M24" s="236"/>
      <c r="N24" s="235"/>
      <c r="O24" s="236"/>
      <c r="P24" s="235"/>
      <c r="Q24" s="236"/>
      <c r="R24" s="235"/>
      <c r="S24" s="236"/>
      <c r="T24" s="235"/>
      <c r="U24" s="236"/>
      <c r="V24" s="235"/>
      <c r="W24" s="236"/>
      <c r="X24" s="235"/>
      <c r="Y24" s="236"/>
      <c r="Z24" s="235"/>
      <c r="AA24" s="236"/>
      <c r="AB24" s="235"/>
      <c r="AC24" s="236"/>
      <c r="AD24" s="235"/>
      <c r="AE24" s="236"/>
      <c r="AF24" s="235"/>
      <c r="AG24" s="236"/>
      <c r="AH24" s="235"/>
      <c r="AI24" s="237"/>
      <c r="AJ24" s="235"/>
      <c r="AK24" s="236"/>
      <c r="AL24" s="235"/>
      <c r="AM24" s="236"/>
      <c r="AN24" s="235"/>
      <c r="AO24" s="236"/>
      <c r="AP24" s="235"/>
      <c r="AQ24" s="236"/>
      <c r="AR24" s="235"/>
      <c r="AS24" s="236"/>
      <c r="AT24" s="235"/>
      <c r="AU24" s="236"/>
      <c r="AV24" s="235"/>
      <c r="AW24" s="236"/>
      <c r="AX24" s="235"/>
      <c r="AY24" s="236"/>
      <c r="AZ24" s="235"/>
      <c r="BA24" s="236"/>
      <c r="BB24" s="235"/>
      <c r="BC24" s="236"/>
      <c r="BD24" s="235"/>
      <c r="BE24" s="236"/>
      <c r="BF24" s="235"/>
      <c r="BG24" s="236"/>
      <c r="BH24" s="235"/>
      <c r="BI24" s="236"/>
      <c r="BJ24" s="235"/>
      <c r="BK24" s="236"/>
      <c r="BL24" s="235"/>
      <c r="BM24" s="236"/>
      <c r="BN24" s="238"/>
    </row>
    <row r="25" spans="1:66" ht="10.5" customHeight="1" outlineLevel="1">
      <c r="A25" s="439"/>
      <c r="B25" s="399" t="s">
        <v>165</v>
      </c>
      <c r="C25" s="229" t="s">
        <v>157</v>
      </c>
      <c r="D25" s="239"/>
      <c r="E25" s="240"/>
      <c r="F25" s="239"/>
      <c r="G25" s="240"/>
      <c r="H25" s="239"/>
      <c r="I25" s="240"/>
      <c r="J25" s="239"/>
      <c r="K25" s="240"/>
      <c r="L25" s="239"/>
      <c r="M25" s="240"/>
      <c r="N25" s="239"/>
      <c r="O25" s="240"/>
      <c r="P25" s="239"/>
      <c r="Q25" s="240"/>
      <c r="R25" s="239"/>
      <c r="S25" s="240"/>
      <c r="T25" s="239"/>
      <c r="U25" s="240"/>
      <c r="V25" s="239"/>
      <c r="W25" s="240"/>
      <c r="X25" s="239"/>
      <c r="Y25" s="240"/>
      <c r="Z25" s="239"/>
      <c r="AA25" s="240"/>
      <c r="AB25" s="239"/>
      <c r="AC25" s="240"/>
      <c r="AD25" s="239"/>
      <c r="AE25" s="240"/>
      <c r="AF25" s="239"/>
      <c r="AG25" s="240"/>
      <c r="AH25" s="239"/>
      <c r="AI25" s="241"/>
      <c r="AJ25" s="239"/>
      <c r="AK25" s="240"/>
      <c r="AL25" s="239"/>
      <c r="AM25" s="240"/>
      <c r="AN25" s="239"/>
      <c r="AO25" s="240"/>
      <c r="AP25" s="239"/>
      <c r="AQ25" s="240"/>
      <c r="AR25" s="239"/>
      <c r="AS25" s="240"/>
      <c r="AT25" s="239"/>
      <c r="AU25" s="240"/>
      <c r="AV25" s="239"/>
      <c r="AW25" s="240"/>
      <c r="AX25" s="239"/>
      <c r="AY25" s="240"/>
      <c r="AZ25" s="239"/>
      <c r="BA25" s="240"/>
      <c r="BB25" s="239"/>
      <c r="BC25" s="240"/>
      <c r="BD25" s="239"/>
      <c r="BE25" s="240"/>
      <c r="BF25" s="239"/>
      <c r="BG25" s="240"/>
      <c r="BH25" s="239"/>
      <c r="BI25" s="240"/>
      <c r="BJ25" s="239"/>
      <c r="BK25" s="240"/>
      <c r="BL25" s="239"/>
      <c r="BM25" s="240"/>
      <c r="BN25" s="242"/>
    </row>
    <row r="26" spans="1:66" ht="10.5" customHeight="1" outlineLevel="1">
      <c r="A26" s="439"/>
      <c r="B26" s="400"/>
      <c r="C26" s="234" t="s">
        <v>158</v>
      </c>
      <c r="D26" s="235"/>
      <c r="E26" s="243"/>
      <c r="F26" s="235"/>
      <c r="G26" s="236"/>
      <c r="H26" s="235"/>
      <c r="I26" s="236"/>
      <c r="J26" s="235"/>
      <c r="K26" s="236"/>
      <c r="L26" s="235"/>
      <c r="M26" s="236"/>
      <c r="N26" s="235"/>
      <c r="O26" s="236"/>
      <c r="P26" s="235"/>
      <c r="Q26" s="236"/>
      <c r="R26" s="235"/>
      <c r="S26" s="236"/>
      <c r="T26" s="235"/>
      <c r="U26" s="236"/>
      <c r="V26" s="235"/>
      <c r="W26" s="236"/>
      <c r="X26" s="235"/>
      <c r="Y26" s="236"/>
      <c r="Z26" s="235"/>
      <c r="AA26" s="236"/>
      <c r="AB26" s="235"/>
      <c r="AC26" s="236"/>
      <c r="AD26" s="235"/>
      <c r="AE26" s="236"/>
      <c r="AF26" s="235"/>
      <c r="AG26" s="236"/>
      <c r="AH26" s="235"/>
      <c r="AI26" s="237"/>
      <c r="AJ26" s="235"/>
      <c r="AK26" s="236"/>
      <c r="AL26" s="235"/>
      <c r="AM26" s="236"/>
      <c r="AN26" s="235"/>
      <c r="AO26" s="236"/>
      <c r="AP26" s="235"/>
      <c r="AQ26" s="236"/>
      <c r="AR26" s="235"/>
      <c r="AS26" s="236"/>
      <c r="AT26" s="235"/>
      <c r="AU26" s="236"/>
      <c r="AV26" s="235"/>
      <c r="AW26" s="236"/>
      <c r="AX26" s="235"/>
      <c r="AY26" s="236"/>
      <c r="AZ26" s="235"/>
      <c r="BA26" s="236"/>
      <c r="BB26" s="235"/>
      <c r="BC26" s="236"/>
      <c r="BD26" s="235"/>
      <c r="BE26" s="236"/>
      <c r="BF26" s="235"/>
      <c r="BG26" s="236"/>
      <c r="BH26" s="235"/>
      <c r="BI26" s="236"/>
      <c r="BJ26" s="235"/>
      <c r="BK26" s="236"/>
      <c r="BL26" s="235"/>
      <c r="BM26" s="236"/>
      <c r="BN26" s="242"/>
    </row>
    <row r="27" spans="1:66" ht="10.5" customHeight="1" outlineLevel="1">
      <c r="A27" s="439"/>
      <c r="B27" s="399" t="s">
        <v>166</v>
      </c>
      <c r="C27" s="229" t="s">
        <v>157</v>
      </c>
      <c r="D27" s="239"/>
      <c r="E27" s="240"/>
      <c r="F27" s="239"/>
      <c r="G27" s="240"/>
      <c r="H27" s="239"/>
      <c r="I27" s="240"/>
      <c r="J27" s="239"/>
      <c r="K27" s="240"/>
      <c r="L27" s="239"/>
      <c r="M27" s="240"/>
      <c r="N27" s="239"/>
      <c r="O27" s="240"/>
      <c r="P27" s="239"/>
      <c r="Q27" s="240"/>
      <c r="R27" s="239"/>
      <c r="S27" s="240"/>
      <c r="T27" s="239"/>
      <c r="U27" s="240"/>
      <c r="V27" s="239"/>
      <c r="W27" s="240"/>
      <c r="X27" s="239"/>
      <c r="Y27" s="240"/>
      <c r="Z27" s="239"/>
      <c r="AA27" s="240"/>
      <c r="AB27" s="239"/>
      <c r="AC27" s="240"/>
      <c r="AD27" s="239"/>
      <c r="AE27" s="240"/>
      <c r="AF27" s="239"/>
      <c r="AG27" s="240"/>
      <c r="AH27" s="239"/>
      <c r="AI27" s="241"/>
      <c r="AJ27" s="239"/>
      <c r="AK27" s="240"/>
      <c r="AL27" s="239"/>
      <c r="AM27" s="240"/>
      <c r="AN27" s="239"/>
      <c r="AO27" s="240"/>
      <c r="AP27" s="239"/>
      <c r="AQ27" s="240"/>
      <c r="AR27" s="239"/>
      <c r="AS27" s="240"/>
      <c r="AT27" s="239"/>
      <c r="AU27" s="240"/>
      <c r="AV27" s="239"/>
      <c r="AW27" s="240"/>
      <c r="AX27" s="239"/>
      <c r="AY27" s="240"/>
      <c r="AZ27" s="239"/>
      <c r="BA27" s="240"/>
      <c r="BB27" s="239"/>
      <c r="BC27" s="240"/>
      <c r="BD27" s="239"/>
      <c r="BE27" s="240"/>
      <c r="BF27" s="239"/>
      <c r="BG27" s="240"/>
      <c r="BH27" s="239"/>
      <c r="BI27" s="240"/>
      <c r="BJ27" s="239"/>
      <c r="BK27" s="240"/>
      <c r="BL27" s="239"/>
      <c r="BM27" s="240"/>
      <c r="BN27" s="242"/>
    </row>
    <row r="28" spans="1:66" ht="10.5" customHeight="1" outlineLevel="1">
      <c r="A28" s="439"/>
      <c r="B28" s="400"/>
      <c r="C28" s="234" t="s">
        <v>158</v>
      </c>
      <c r="D28" s="235"/>
      <c r="E28" s="236"/>
      <c r="F28" s="235"/>
      <c r="G28" s="236"/>
      <c r="H28" s="235"/>
      <c r="I28" s="236"/>
      <c r="J28" s="235"/>
      <c r="K28" s="236"/>
      <c r="L28" s="235"/>
      <c r="M28" s="236"/>
      <c r="N28" s="235"/>
      <c r="O28" s="236"/>
      <c r="P28" s="235"/>
      <c r="Q28" s="236"/>
      <c r="R28" s="235"/>
      <c r="S28" s="236"/>
      <c r="T28" s="235"/>
      <c r="U28" s="236"/>
      <c r="V28" s="235"/>
      <c r="W28" s="236"/>
      <c r="X28" s="235"/>
      <c r="Y28" s="236"/>
      <c r="Z28" s="235"/>
      <c r="AA28" s="236"/>
      <c r="AB28" s="235"/>
      <c r="AC28" s="236"/>
      <c r="AD28" s="235"/>
      <c r="AE28" s="236"/>
      <c r="AF28" s="235"/>
      <c r="AG28" s="236"/>
      <c r="AH28" s="235"/>
      <c r="AI28" s="237"/>
      <c r="AJ28" s="235"/>
      <c r="AK28" s="236"/>
      <c r="AL28" s="235"/>
      <c r="AM28" s="236"/>
      <c r="AN28" s="235"/>
      <c r="AO28" s="236"/>
      <c r="AP28" s="235"/>
      <c r="AQ28" s="236"/>
      <c r="AR28" s="235"/>
      <c r="AS28" s="236"/>
      <c r="AT28" s="235"/>
      <c r="AU28" s="236"/>
      <c r="AV28" s="235"/>
      <c r="AW28" s="236"/>
      <c r="AX28" s="235"/>
      <c r="AY28" s="236"/>
      <c r="AZ28" s="235"/>
      <c r="BA28" s="236"/>
      <c r="BB28" s="235"/>
      <c r="BC28" s="236"/>
      <c r="BD28" s="235"/>
      <c r="BE28" s="236"/>
      <c r="BF28" s="235"/>
      <c r="BG28" s="236"/>
      <c r="BH28" s="235"/>
      <c r="BI28" s="236"/>
      <c r="BJ28" s="235"/>
      <c r="BK28" s="236"/>
      <c r="BL28" s="235"/>
      <c r="BM28" s="236"/>
      <c r="BN28" s="238"/>
    </row>
    <row r="29" spans="1:66" s="249" customFormat="1" ht="10.5" customHeight="1" outlineLevel="1">
      <c r="A29" s="439"/>
      <c r="B29" s="415" t="s">
        <v>167</v>
      </c>
      <c r="C29" s="244" t="s">
        <v>157</v>
      </c>
      <c r="D29" s="245">
        <f>D11+D13+D15+D17+D19+D21+D23+D25+D27</f>
        <v>0</v>
      </c>
      <c r="E29" s="246">
        <f t="shared" ref="E29:BM30" si="0">E11+E13+E15+E17+E19+E21+E23+E25+E27</f>
        <v>0</v>
      </c>
      <c r="F29" s="245">
        <f t="shared" si="0"/>
        <v>0</v>
      </c>
      <c r="G29" s="246">
        <f t="shared" si="0"/>
        <v>0</v>
      </c>
      <c r="H29" s="245">
        <f t="shared" si="0"/>
        <v>0</v>
      </c>
      <c r="I29" s="246">
        <f t="shared" si="0"/>
        <v>0</v>
      </c>
      <c r="J29" s="245">
        <f t="shared" si="0"/>
        <v>0</v>
      </c>
      <c r="K29" s="246">
        <f t="shared" si="0"/>
        <v>0</v>
      </c>
      <c r="L29" s="245">
        <f t="shared" si="0"/>
        <v>0</v>
      </c>
      <c r="M29" s="246">
        <f t="shared" si="0"/>
        <v>0</v>
      </c>
      <c r="N29" s="245">
        <f t="shared" si="0"/>
        <v>0</v>
      </c>
      <c r="O29" s="246">
        <f t="shared" si="0"/>
        <v>0</v>
      </c>
      <c r="P29" s="245">
        <f t="shared" si="0"/>
        <v>0</v>
      </c>
      <c r="Q29" s="246">
        <f t="shared" si="0"/>
        <v>0</v>
      </c>
      <c r="R29" s="245">
        <f t="shared" si="0"/>
        <v>0</v>
      </c>
      <c r="S29" s="246">
        <f t="shared" si="0"/>
        <v>0</v>
      </c>
      <c r="T29" s="245">
        <f t="shared" si="0"/>
        <v>0</v>
      </c>
      <c r="U29" s="246">
        <f t="shared" si="0"/>
        <v>0</v>
      </c>
      <c r="V29" s="245">
        <f t="shared" si="0"/>
        <v>0</v>
      </c>
      <c r="W29" s="246">
        <f t="shared" si="0"/>
        <v>0</v>
      </c>
      <c r="X29" s="245">
        <f t="shared" si="0"/>
        <v>0</v>
      </c>
      <c r="Y29" s="246">
        <f t="shared" si="0"/>
        <v>0</v>
      </c>
      <c r="Z29" s="245">
        <f t="shared" si="0"/>
        <v>0</v>
      </c>
      <c r="AA29" s="246">
        <f t="shared" si="0"/>
        <v>0</v>
      </c>
      <c r="AB29" s="245">
        <f t="shared" si="0"/>
        <v>0</v>
      </c>
      <c r="AC29" s="246">
        <f t="shared" si="0"/>
        <v>0</v>
      </c>
      <c r="AD29" s="245">
        <f t="shared" si="0"/>
        <v>0</v>
      </c>
      <c r="AE29" s="246">
        <f t="shared" si="0"/>
        <v>0</v>
      </c>
      <c r="AF29" s="245">
        <f t="shared" si="0"/>
        <v>0</v>
      </c>
      <c r="AG29" s="246">
        <f t="shared" si="0"/>
        <v>0</v>
      </c>
      <c r="AH29" s="245">
        <f t="shared" si="0"/>
        <v>0</v>
      </c>
      <c r="AI29" s="247">
        <f t="shared" si="0"/>
        <v>0</v>
      </c>
      <c r="AJ29" s="245">
        <f t="shared" si="0"/>
        <v>0</v>
      </c>
      <c r="AK29" s="246">
        <f t="shared" si="0"/>
        <v>0</v>
      </c>
      <c r="AL29" s="245">
        <f t="shared" si="0"/>
        <v>0</v>
      </c>
      <c r="AM29" s="246">
        <f t="shared" si="0"/>
        <v>0</v>
      </c>
      <c r="AN29" s="245">
        <f t="shared" si="0"/>
        <v>0</v>
      </c>
      <c r="AO29" s="246">
        <f t="shared" si="0"/>
        <v>0</v>
      </c>
      <c r="AP29" s="245">
        <f t="shared" si="0"/>
        <v>0</v>
      </c>
      <c r="AQ29" s="246">
        <f t="shared" si="0"/>
        <v>0</v>
      </c>
      <c r="AR29" s="245">
        <f t="shared" si="0"/>
        <v>0</v>
      </c>
      <c r="AS29" s="246">
        <f t="shared" si="0"/>
        <v>0</v>
      </c>
      <c r="AT29" s="245">
        <f t="shared" si="0"/>
        <v>0</v>
      </c>
      <c r="AU29" s="246">
        <f t="shared" si="0"/>
        <v>0</v>
      </c>
      <c r="AV29" s="245">
        <f t="shared" si="0"/>
        <v>0</v>
      </c>
      <c r="AW29" s="246">
        <f t="shared" si="0"/>
        <v>0</v>
      </c>
      <c r="AX29" s="245">
        <f t="shared" si="0"/>
        <v>0</v>
      </c>
      <c r="AY29" s="246">
        <f t="shared" si="0"/>
        <v>0</v>
      </c>
      <c r="AZ29" s="245">
        <f t="shared" si="0"/>
        <v>0</v>
      </c>
      <c r="BA29" s="246">
        <f t="shared" si="0"/>
        <v>0</v>
      </c>
      <c r="BB29" s="245">
        <f t="shared" si="0"/>
        <v>0</v>
      </c>
      <c r="BC29" s="246">
        <f t="shared" si="0"/>
        <v>0</v>
      </c>
      <c r="BD29" s="245">
        <f t="shared" si="0"/>
        <v>0</v>
      </c>
      <c r="BE29" s="246">
        <f t="shared" si="0"/>
        <v>0</v>
      </c>
      <c r="BF29" s="245">
        <f t="shared" si="0"/>
        <v>0</v>
      </c>
      <c r="BG29" s="246">
        <f t="shared" si="0"/>
        <v>0</v>
      </c>
      <c r="BH29" s="245">
        <f t="shared" si="0"/>
        <v>0</v>
      </c>
      <c r="BI29" s="246">
        <f t="shared" si="0"/>
        <v>0</v>
      </c>
      <c r="BJ29" s="245">
        <f t="shared" si="0"/>
        <v>0</v>
      </c>
      <c r="BK29" s="246">
        <f t="shared" si="0"/>
        <v>0</v>
      </c>
      <c r="BL29" s="245">
        <f t="shared" si="0"/>
        <v>0</v>
      </c>
      <c r="BM29" s="246">
        <f t="shared" si="0"/>
        <v>0</v>
      </c>
      <c r="BN29" s="248"/>
    </row>
    <row r="30" spans="1:66" s="249" customFormat="1" ht="10.5" customHeight="1" outlineLevel="1">
      <c r="A30" s="439"/>
      <c r="B30" s="416"/>
      <c r="C30" s="250" t="s">
        <v>158</v>
      </c>
      <c r="D30" s="251">
        <f>D12+D14+D16+D18+D20+D22+D24+D26+D28</f>
        <v>0</v>
      </c>
      <c r="E30" s="252">
        <f t="shared" si="0"/>
        <v>0</v>
      </c>
      <c r="F30" s="251">
        <f t="shared" si="0"/>
        <v>0</v>
      </c>
      <c r="G30" s="252">
        <f t="shared" si="0"/>
        <v>0</v>
      </c>
      <c r="H30" s="251">
        <f t="shared" si="0"/>
        <v>0</v>
      </c>
      <c r="I30" s="252">
        <f t="shared" si="0"/>
        <v>0</v>
      </c>
      <c r="J30" s="251">
        <f t="shared" si="0"/>
        <v>0</v>
      </c>
      <c r="K30" s="252">
        <f t="shared" si="0"/>
        <v>0</v>
      </c>
      <c r="L30" s="251">
        <f t="shared" si="0"/>
        <v>0</v>
      </c>
      <c r="M30" s="252">
        <f t="shared" si="0"/>
        <v>0</v>
      </c>
      <c r="N30" s="251">
        <f t="shared" si="0"/>
        <v>0</v>
      </c>
      <c r="O30" s="252">
        <f t="shared" si="0"/>
        <v>0</v>
      </c>
      <c r="P30" s="251">
        <f t="shared" si="0"/>
        <v>0</v>
      </c>
      <c r="Q30" s="252">
        <f t="shared" si="0"/>
        <v>0</v>
      </c>
      <c r="R30" s="251">
        <f t="shared" si="0"/>
        <v>0</v>
      </c>
      <c r="S30" s="252">
        <f t="shared" si="0"/>
        <v>0</v>
      </c>
      <c r="T30" s="251">
        <f t="shared" si="0"/>
        <v>0</v>
      </c>
      <c r="U30" s="252">
        <f t="shared" si="0"/>
        <v>0</v>
      </c>
      <c r="V30" s="251">
        <f t="shared" si="0"/>
        <v>0</v>
      </c>
      <c r="W30" s="252">
        <f t="shared" si="0"/>
        <v>0</v>
      </c>
      <c r="X30" s="251">
        <f t="shared" si="0"/>
        <v>0</v>
      </c>
      <c r="Y30" s="252">
        <f t="shared" si="0"/>
        <v>0</v>
      </c>
      <c r="Z30" s="251">
        <f t="shared" si="0"/>
        <v>0</v>
      </c>
      <c r="AA30" s="252">
        <f t="shared" si="0"/>
        <v>0</v>
      </c>
      <c r="AB30" s="251">
        <f t="shared" si="0"/>
        <v>0</v>
      </c>
      <c r="AC30" s="252">
        <f t="shared" si="0"/>
        <v>0</v>
      </c>
      <c r="AD30" s="251">
        <f t="shared" si="0"/>
        <v>0</v>
      </c>
      <c r="AE30" s="252">
        <f t="shared" si="0"/>
        <v>0</v>
      </c>
      <c r="AF30" s="251">
        <f t="shared" si="0"/>
        <v>0</v>
      </c>
      <c r="AG30" s="252">
        <f t="shared" si="0"/>
        <v>0</v>
      </c>
      <c r="AH30" s="251">
        <f t="shared" si="0"/>
        <v>0</v>
      </c>
      <c r="AI30" s="253">
        <f t="shared" si="0"/>
        <v>0</v>
      </c>
      <c r="AJ30" s="251">
        <f t="shared" si="0"/>
        <v>0</v>
      </c>
      <c r="AK30" s="252">
        <f t="shared" si="0"/>
        <v>0</v>
      </c>
      <c r="AL30" s="251">
        <f t="shared" si="0"/>
        <v>0</v>
      </c>
      <c r="AM30" s="252">
        <f t="shared" si="0"/>
        <v>0</v>
      </c>
      <c r="AN30" s="251">
        <f t="shared" si="0"/>
        <v>0</v>
      </c>
      <c r="AO30" s="252">
        <f t="shared" si="0"/>
        <v>0</v>
      </c>
      <c r="AP30" s="251">
        <f t="shared" si="0"/>
        <v>0</v>
      </c>
      <c r="AQ30" s="252">
        <f t="shared" si="0"/>
        <v>0</v>
      </c>
      <c r="AR30" s="251">
        <f t="shared" si="0"/>
        <v>0</v>
      </c>
      <c r="AS30" s="252">
        <f t="shared" si="0"/>
        <v>0</v>
      </c>
      <c r="AT30" s="251">
        <f t="shared" si="0"/>
        <v>0</v>
      </c>
      <c r="AU30" s="252">
        <f t="shared" si="0"/>
        <v>0</v>
      </c>
      <c r="AV30" s="251">
        <f t="shared" si="0"/>
        <v>0</v>
      </c>
      <c r="AW30" s="252">
        <f t="shared" si="0"/>
        <v>0</v>
      </c>
      <c r="AX30" s="251">
        <f t="shared" si="0"/>
        <v>0</v>
      </c>
      <c r="AY30" s="252">
        <f t="shared" si="0"/>
        <v>0</v>
      </c>
      <c r="AZ30" s="251">
        <f t="shared" si="0"/>
        <v>0</v>
      </c>
      <c r="BA30" s="252">
        <f t="shared" si="0"/>
        <v>0</v>
      </c>
      <c r="BB30" s="251">
        <f t="shared" si="0"/>
        <v>0</v>
      </c>
      <c r="BC30" s="252">
        <f t="shared" si="0"/>
        <v>0</v>
      </c>
      <c r="BD30" s="251">
        <f t="shared" si="0"/>
        <v>0</v>
      </c>
      <c r="BE30" s="252">
        <f t="shared" si="0"/>
        <v>0</v>
      </c>
      <c r="BF30" s="251">
        <f t="shared" si="0"/>
        <v>0</v>
      </c>
      <c r="BG30" s="252">
        <f t="shared" si="0"/>
        <v>0</v>
      </c>
      <c r="BH30" s="251">
        <f t="shared" si="0"/>
        <v>0</v>
      </c>
      <c r="BI30" s="252">
        <f t="shared" si="0"/>
        <v>0</v>
      </c>
      <c r="BJ30" s="251">
        <f t="shared" si="0"/>
        <v>0</v>
      </c>
      <c r="BK30" s="252">
        <f t="shared" si="0"/>
        <v>0</v>
      </c>
      <c r="BL30" s="251">
        <f t="shared" si="0"/>
        <v>0</v>
      </c>
      <c r="BM30" s="252">
        <f t="shared" si="0"/>
        <v>0</v>
      </c>
      <c r="BN30" s="248"/>
    </row>
    <row r="31" spans="1:66" s="249" customFormat="1" ht="10.5" customHeight="1" outlineLevel="1">
      <c r="A31" s="439"/>
      <c r="B31" s="415" t="s">
        <v>168</v>
      </c>
      <c r="C31" s="244" t="s">
        <v>157</v>
      </c>
      <c r="D31" s="245"/>
      <c r="E31" s="246"/>
      <c r="F31" s="245"/>
      <c r="G31" s="246"/>
      <c r="H31" s="245"/>
      <c r="I31" s="246"/>
      <c r="J31" s="245"/>
      <c r="K31" s="246"/>
      <c r="L31" s="245"/>
      <c r="M31" s="246"/>
      <c r="N31" s="245"/>
      <c r="O31" s="246"/>
      <c r="P31" s="245"/>
      <c r="Q31" s="246"/>
      <c r="R31" s="245"/>
      <c r="S31" s="246"/>
      <c r="T31" s="245"/>
      <c r="U31" s="246"/>
      <c r="V31" s="245"/>
      <c r="W31" s="246"/>
      <c r="X31" s="245"/>
      <c r="Y31" s="246"/>
      <c r="Z31" s="245"/>
      <c r="AA31" s="246"/>
      <c r="AB31" s="245"/>
      <c r="AC31" s="246"/>
      <c r="AD31" s="245"/>
      <c r="AE31" s="246"/>
      <c r="AF31" s="245"/>
      <c r="AG31" s="246"/>
      <c r="AH31" s="245"/>
      <c r="AI31" s="247"/>
      <c r="AJ31" s="245"/>
      <c r="AK31" s="246"/>
      <c r="AL31" s="245"/>
      <c r="AM31" s="246"/>
      <c r="AN31" s="245"/>
      <c r="AO31" s="246"/>
      <c r="AP31" s="245"/>
      <c r="AQ31" s="246"/>
      <c r="AR31" s="245"/>
      <c r="AS31" s="246"/>
      <c r="AT31" s="245"/>
      <c r="AU31" s="246"/>
      <c r="AV31" s="245"/>
      <c r="AW31" s="246"/>
      <c r="AX31" s="245"/>
      <c r="AY31" s="246"/>
      <c r="AZ31" s="245"/>
      <c r="BA31" s="246"/>
      <c r="BB31" s="245"/>
      <c r="BC31" s="246"/>
      <c r="BD31" s="245"/>
      <c r="BE31" s="246"/>
      <c r="BF31" s="245"/>
      <c r="BG31" s="246"/>
      <c r="BH31" s="245"/>
      <c r="BI31" s="246"/>
      <c r="BJ31" s="245"/>
      <c r="BK31" s="246"/>
      <c r="BL31" s="245"/>
      <c r="BM31" s="246"/>
      <c r="BN31" s="248"/>
    </row>
    <row r="32" spans="1:66" s="249" customFormat="1" ht="10.5" customHeight="1" outlineLevel="1">
      <c r="A32" s="439"/>
      <c r="B32" s="416"/>
      <c r="C32" s="250" t="s">
        <v>158</v>
      </c>
      <c r="D32" s="251"/>
      <c r="E32" s="252"/>
      <c r="F32" s="251"/>
      <c r="G32" s="252"/>
      <c r="H32" s="251"/>
      <c r="I32" s="252"/>
      <c r="J32" s="251"/>
      <c r="K32" s="252"/>
      <c r="L32" s="251"/>
      <c r="M32" s="252"/>
      <c r="N32" s="251"/>
      <c r="O32" s="252"/>
      <c r="P32" s="251"/>
      <c r="Q32" s="252"/>
      <c r="R32" s="251"/>
      <c r="S32" s="252"/>
      <c r="T32" s="251"/>
      <c r="U32" s="252"/>
      <c r="V32" s="251"/>
      <c r="W32" s="252"/>
      <c r="X32" s="251"/>
      <c r="Y32" s="252"/>
      <c r="Z32" s="251"/>
      <c r="AA32" s="252"/>
      <c r="AB32" s="251"/>
      <c r="AC32" s="252"/>
      <c r="AD32" s="251"/>
      <c r="AE32" s="252"/>
      <c r="AF32" s="251"/>
      <c r="AG32" s="252"/>
      <c r="AH32" s="251"/>
      <c r="AI32" s="253"/>
      <c r="AJ32" s="251"/>
      <c r="AK32" s="252"/>
      <c r="AL32" s="251"/>
      <c r="AM32" s="252"/>
      <c r="AN32" s="251"/>
      <c r="AO32" s="252"/>
      <c r="AP32" s="251"/>
      <c r="AQ32" s="252"/>
      <c r="AR32" s="251"/>
      <c r="AS32" s="252"/>
      <c r="AT32" s="251"/>
      <c r="AU32" s="252"/>
      <c r="AV32" s="251"/>
      <c r="AW32" s="252"/>
      <c r="AX32" s="251"/>
      <c r="AY32" s="252"/>
      <c r="AZ32" s="251"/>
      <c r="BA32" s="252"/>
      <c r="BB32" s="251"/>
      <c r="BC32" s="252"/>
      <c r="BD32" s="251"/>
      <c r="BE32" s="252"/>
      <c r="BF32" s="251"/>
      <c r="BG32" s="252"/>
      <c r="BH32" s="251"/>
      <c r="BI32" s="252"/>
      <c r="BJ32" s="251"/>
      <c r="BK32" s="252"/>
      <c r="BL32" s="251"/>
      <c r="BM32" s="252"/>
      <c r="BN32" s="248"/>
    </row>
    <row r="33" spans="1:66" s="249" customFormat="1" ht="10.5" customHeight="1" outlineLevel="1">
      <c r="A33" s="439"/>
      <c r="B33" s="415" t="s">
        <v>169</v>
      </c>
      <c r="C33" s="244" t="s">
        <v>157</v>
      </c>
      <c r="D33" s="245"/>
      <c r="E33" s="246"/>
      <c r="F33" s="245"/>
      <c r="G33" s="246"/>
      <c r="H33" s="245"/>
      <c r="I33" s="246"/>
      <c r="J33" s="245"/>
      <c r="K33" s="246"/>
      <c r="L33" s="245"/>
      <c r="M33" s="246"/>
      <c r="N33" s="245"/>
      <c r="O33" s="246"/>
      <c r="P33" s="245"/>
      <c r="Q33" s="246"/>
      <c r="R33" s="245"/>
      <c r="S33" s="246"/>
      <c r="T33" s="245"/>
      <c r="U33" s="246"/>
      <c r="V33" s="245"/>
      <c r="W33" s="246"/>
      <c r="X33" s="245"/>
      <c r="Y33" s="246"/>
      <c r="Z33" s="245"/>
      <c r="AA33" s="246"/>
      <c r="AB33" s="245"/>
      <c r="AC33" s="246"/>
      <c r="AD33" s="245"/>
      <c r="AE33" s="246"/>
      <c r="AF33" s="245"/>
      <c r="AG33" s="246"/>
      <c r="AH33" s="245"/>
      <c r="AI33" s="247"/>
      <c r="AJ33" s="245"/>
      <c r="AK33" s="246"/>
      <c r="AL33" s="245"/>
      <c r="AM33" s="246"/>
      <c r="AN33" s="245"/>
      <c r="AO33" s="246"/>
      <c r="AP33" s="245"/>
      <c r="AQ33" s="246"/>
      <c r="AR33" s="245"/>
      <c r="AS33" s="246"/>
      <c r="AT33" s="245"/>
      <c r="AU33" s="246"/>
      <c r="AV33" s="245"/>
      <c r="AW33" s="246"/>
      <c r="AX33" s="245"/>
      <c r="AY33" s="246"/>
      <c r="AZ33" s="245"/>
      <c r="BA33" s="246"/>
      <c r="BB33" s="245"/>
      <c r="BC33" s="246"/>
      <c r="BD33" s="245"/>
      <c r="BE33" s="246"/>
      <c r="BF33" s="245"/>
      <c r="BG33" s="246"/>
      <c r="BH33" s="245"/>
      <c r="BI33" s="246"/>
      <c r="BJ33" s="245"/>
      <c r="BK33" s="246"/>
      <c r="BL33" s="245"/>
      <c r="BM33" s="246"/>
      <c r="BN33" s="254"/>
    </row>
    <row r="34" spans="1:66" s="249" customFormat="1" ht="10.5" customHeight="1" outlineLevel="1" thickBot="1">
      <c r="A34" s="439"/>
      <c r="B34" s="417"/>
      <c r="C34" s="255" t="s">
        <v>158</v>
      </c>
      <c r="D34" s="251"/>
      <c r="E34" s="252"/>
      <c r="F34" s="251"/>
      <c r="G34" s="252"/>
      <c r="H34" s="251"/>
      <c r="I34" s="252"/>
      <c r="J34" s="251"/>
      <c r="K34" s="252"/>
      <c r="L34" s="251"/>
      <c r="M34" s="252"/>
      <c r="N34" s="251"/>
      <c r="O34" s="252"/>
      <c r="P34" s="251"/>
      <c r="Q34" s="252"/>
      <c r="R34" s="251"/>
      <c r="S34" s="252"/>
      <c r="T34" s="251"/>
      <c r="U34" s="252"/>
      <c r="V34" s="251"/>
      <c r="W34" s="252"/>
      <c r="X34" s="251"/>
      <c r="Y34" s="252"/>
      <c r="Z34" s="251"/>
      <c r="AA34" s="252"/>
      <c r="AB34" s="251"/>
      <c r="AC34" s="252"/>
      <c r="AD34" s="251"/>
      <c r="AE34" s="252"/>
      <c r="AF34" s="251"/>
      <c r="AG34" s="252"/>
      <c r="AH34" s="251"/>
      <c r="AI34" s="253"/>
      <c r="AJ34" s="251"/>
      <c r="AK34" s="252"/>
      <c r="AL34" s="251"/>
      <c r="AM34" s="252"/>
      <c r="AN34" s="251"/>
      <c r="AO34" s="252"/>
      <c r="AP34" s="251"/>
      <c r="AQ34" s="252"/>
      <c r="AR34" s="251"/>
      <c r="AS34" s="252"/>
      <c r="AT34" s="251"/>
      <c r="AU34" s="252"/>
      <c r="AV34" s="251"/>
      <c r="AW34" s="252"/>
      <c r="AX34" s="251"/>
      <c r="AY34" s="252"/>
      <c r="AZ34" s="251"/>
      <c r="BA34" s="252"/>
      <c r="BB34" s="251"/>
      <c r="BC34" s="252"/>
      <c r="BD34" s="251"/>
      <c r="BE34" s="252"/>
      <c r="BF34" s="251"/>
      <c r="BG34" s="252"/>
      <c r="BH34" s="251"/>
      <c r="BI34" s="252"/>
      <c r="BJ34" s="251"/>
      <c r="BK34" s="252"/>
      <c r="BL34" s="251"/>
      <c r="BM34" s="252"/>
      <c r="BN34" s="254"/>
    </row>
    <row r="35" spans="1:66" ht="15" customHeight="1" thickBot="1">
      <c r="A35" s="439"/>
      <c r="B35" s="418" t="s">
        <v>180</v>
      </c>
      <c r="C35" s="256" t="s">
        <v>157</v>
      </c>
      <c r="D35" s="257">
        <f>D29+D31+D33</f>
        <v>0</v>
      </c>
      <c r="E35" s="258">
        <f t="shared" ref="E35:BM36" si="1">E29+E31+E33</f>
        <v>0</v>
      </c>
      <c r="F35" s="257">
        <f t="shared" si="1"/>
        <v>0</v>
      </c>
      <c r="G35" s="258">
        <f t="shared" si="1"/>
        <v>0</v>
      </c>
      <c r="H35" s="257">
        <f t="shared" si="1"/>
        <v>0</v>
      </c>
      <c r="I35" s="258">
        <f t="shared" si="1"/>
        <v>0</v>
      </c>
      <c r="J35" s="257">
        <f t="shared" si="1"/>
        <v>0</v>
      </c>
      <c r="K35" s="258">
        <f t="shared" si="1"/>
        <v>0</v>
      </c>
      <c r="L35" s="257">
        <f t="shared" si="1"/>
        <v>0</v>
      </c>
      <c r="M35" s="258">
        <f t="shared" si="1"/>
        <v>0</v>
      </c>
      <c r="N35" s="257">
        <f t="shared" si="1"/>
        <v>0</v>
      </c>
      <c r="O35" s="258">
        <f t="shared" si="1"/>
        <v>0</v>
      </c>
      <c r="P35" s="257">
        <f t="shared" si="1"/>
        <v>0</v>
      </c>
      <c r="Q35" s="258">
        <f t="shared" si="1"/>
        <v>0</v>
      </c>
      <c r="R35" s="257">
        <f t="shared" si="1"/>
        <v>0</v>
      </c>
      <c r="S35" s="258">
        <f t="shared" si="1"/>
        <v>0</v>
      </c>
      <c r="T35" s="257">
        <f t="shared" si="1"/>
        <v>0</v>
      </c>
      <c r="U35" s="258">
        <f t="shared" si="1"/>
        <v>0</v>
      </c>
      <c r="V35" s="257">
        <f t="shared" si="1"/>
        <v>0</v>
      </c>
      <c r="W35" s="258">
        <f t="shared" si="1"/>
        <v>0</v>
      </c>
      <c r="X35" s="257">
        <f t="shared" si="1"/>
        <v>0</v>
      </c>
      <c r="Y35" s="258">
        <f t="shared" si="1"/>
        <v>0</v>
      </c>
      <c r="Z35" s="257">
        <f t="shared" si="1"/>
        <v>0</v>
      </c>
      <c r="AA35" s="258">
        <f t="shared" si="1"/>
        <v>0</v>
      </c>
      <c r="AB35" s="257">
        <f t="shared" si="1"/>
        <v>0</v>
      </c>
      <c r="AC35" s="258">
        <f t="shared" si="1"/>
        <v>0</v>
      </c>
      <c r="AD35" s="257">
        <f t="shared" si="1"/>
        <v>0</v>
      </c>
      <c r="AE35" s="258">
        <f t="shared" si="1"/>
        <v>0</v>
      </c>
      <c r="AF35" s="257">
        <f t="shared" si="1"/>
        <v>0</v>
      </c>
      <c r="AG35" s="258">
        <f t="shared" si="1"/>
        <v>0</v>
      </c>
      <c r="AH35" s="257">
        <f t="shared" si="1"/>
        <v>0</v>
      </c>
      <c r="AI35" s="259">
        <f t="shared" si="1"/>
        <v>0</v>
      </c>
      <c r="AJ35" s="257">
        <f t="shared" si="1"/>
        <v>0</v>
      </c>
      <c r="AK35" s="258">
        <f t="shared" si="1"/>
        <v>0</v>
      </c>
      <c r="AL35" s="257">
        <f t="shared" si="1"/>
        <v>0</v>
      </c>
      <c r="AM35" s="258">
        <f t="shared" si="1"/>
        <v>0</v>
      </c>
      <c r="AN35" s="257">
        <f t="shared" si="1"/>
        <v>0</v>
      </c>
      <c r="AO35" s="258">
        <f t="shared" si="1"/>
        <v>0</v>
      </c>
      <c r="AP35" s="257">
        <f t="shared" si="1"/>
        <v>0</v>
      </c>
      <c r="AQ35" s="258">
        <f t="shared" si="1"/>
        <v>0</v>
      </c>
      <c r="AR35" s="257">
        <f t="shared" si="1"/>
        <v>0</v>
      </c>
      <c r="AS35" s="258">
        <f t="shared" si="1"/>
        <v>0</v>
      </c>
      <c r="AT35" s="257">
        <f t="shared" si="1"/>
        <v>0</v>
      </c>
      <c r="AU35" s="258">
        <f t="shared" si="1"/>
        <v>0</v>
      </c>
      <c r="AV35" s="257">
        <f t="shared" si="1"/>
        <v>0</v>
      </c>
      <c r="AW35" s="258">
        <f t="shared" si="1"/>
        <v>0</v>
      </c>
      <c r="AX35" s="257">
        <f t="shared" si="1"/>
        <v>0</v>
      </c>
      <c r="AY35" s="258">
        <f t="shared" si="1"/>
        <v>0</v>
      </c>
      <c r="AZ35" s="257">
        <f t="shared" si="1"/>
        <v>0</v>
      </c>
      <c r="BA35" s="258">
        <f t="shared" si="1"/>
        <v>0</v>
      </c>
      <c r="BB35" s="257">
        <f t="shared" si="1"/>
        <v>0</v>
      </c>
      <c r="BC35" s="258">
        <f t="shared" si="1"/>
        <v>0</v>
      </c>
      <c r="BD35" s="257">
        <f t="shared" si="1"/>
        <v>0</v>
      </c>
      <c r="BE35" s="258">
        <f t="shared" si="1"/>
        <v>0</v>
      </c>
      <c r="BF35" s="257">
        <f t="shared" si="1"/>
        <v>0</v>
      </c>
      <c r="BG35" s="258">
        <f t="shared" si="1"/>
        <v>0</v>
      </c>
      <c r="BH35" s="257">
        <f t="shared" si="1"/>
        <v>0</v>
      </c>
      <c r="BI35" s="258">
        <f t="shared" si="1"/>
        <v>0</v>
      </c>
      <c r="BJ35" s="257">
        <f t="shared" si="1"/>
        <v>0</v>
      </c>
      <c r="BK35" s="258">
        <f t="shared" si="1"/>
        <v>0</v>
      </c>
      <c r="BL35" s="257">
        <f t="shared" si="1"/>
        <v>0</v>
      </c>
      <c r="BM35" s="258">
        <f t="shared" si="1"/>
        <v>0</v>
      </c>
      <c r="BN35" s="260"/>
    </row>
    <row r="36" spans="1:66" ht="15" customHeight="1" thickBot="1">
      <c r="A36" s="439"/>
      <c r="B36" s="419"/>
      <c r="C36" s="261" t="s">
        <v>158</v>
      </c>
      <c r="D36" s="262">
        <f>D30+D32+D34</f>
        <v>0</v>
      </c>
      <c r="E36" s="263">
        <f t="shared" si="1"/>
        <v>0</v>
      </c>
      <c r="F36" s="262">
        <f t="shared" si="1"/>
        <v>0</v>
      </c>
      <c r="G36" s="263">
        <f t="shared" si="1"/>
        <v>0</v>
      </c>
      <c r="H36" s="262">
        <f t="shared" si="1"/>
        <v>0</v>
      </c>
      <c r="I36" s="263">
        <f t="shared" si="1"/>
        <v>0</v>
      </c>
      <c r="J36" s="262">
        <f t="shared" si="1"/>
        <v>0</v>
      </c>
      <c r="K36" s="263">
        <f t="shared" si="1"/>
        <v>0</v>
      </c>
      <c r="L36" s="262">
        <f t="shared" si="1"/>
        <v>0</v>
      </c>
      <c r="M36" s="263">
        <f t="shared" si="1"/>
        <v>0</v>
      </c>
      <c r="N36" s="262">
        <f t="shared" si="1"/>
        <v>0</v>
      </c>
      <c r="O36" s="263">
        <f t="shared" si="1"/>
        <v>0</v>
      </c>
      <c r="P36" s="262">
        <f t="shared" si="1"/>
        <v>0</v>
      </c>
      <c r="Q36" s="263">
        <f t="shared" si="1"/>
        <v>0</v>
      </c>
      <c r="R36" s="262">
        <f t="shared" si="1"/>
        <v>0</v>
      </c>
      <c r="S36" s="263">
        <f t="shared" si="1"/>
        <v>0</v>
      </c>
      <c r="T36" s="262">
        <f t="shared" si="1"/>
        <v>0</v>
      </c>
      <c r="U36" s="263">
        <f t="shared" si="1"/>
        <v>0</v>
      </c>
      <c r="V36" s="262">
        <f t="shared" si="1"/>
        <v>0</v>
      </c>
      <c r="W36" s="263">
        <f t="shared" si="1"/>
        <v>0</v>
      </c>
      <c r="X36" s="262">
        <f t="shared" si="1"/>
        <v>0</v>
      </c>
      <c r="Y36" s="263">
        <f t="shared" si="1"/>
        <v>0</v>
      </c>
      <c r="Z36" s="262">
        <f t="shared" si="1"/>
        <v>0</v>
      </c>
      <c r="AA36" s="263">
        <f t="shared" si="1"/>
        <v>0</v>
      </c>
      <c r="AB36" s="262">
        <f t="shared" si="1"/>
        <v>0</v>
      </c>
      <c r="AC36" s="263">
        <f t="shared" si="1"/>
        <v>0</v>
      </c>
      <c r="AD36" s="262">
        <f t="shared" si="1"/>
        <v>0</v>
      </c>
      <c r="AE36" s="263">
        <f t="shared" si="1"/>
        <v>0</v>
      </c>
      <c r="AF36" s="262">
        <f t="shared" si="1"/>
        <v>0</v>
      </c>
      <c r="AG36" s="263">
        <f t="shared" si="1"/>
        <v>0</v>
      </c>
      <c r="AH36" s="262">
        <f t="shared" si="1"/>
        <v>0</v>
      </c>
      <c r="AI36" s="264">
        <f t="shared" si="1"/>
        <v>0</v>
      </c>
      <c r="AJ36" s="262">
        <f t="shared" si="1"/>
        <v>0</v>
      </c>
      <c r="AK36" s="263">
        <f t="shared" si="1"/>
        <v>0</v>
      </c>
      <c r="AL36" s="262">
        <f t="shared" si="1"/>
        <v>0</v>
      </c>
      <c r="AM36" s="263">
        <f t="shared" si="1"/>
        <v>0</v>
      </c>
      <c r="AN36" s="262">
        <f t="shared" si="1"/>
        <v>0</v>
      </c>
      <c r="AO36" s="263">
        <f t="shared" si="1"/>
        <v>0</v>
      </c>
      <c r="AP36" s="262">
        <f t="shared" si="1"/>
        <v>0</v>
      </c>
      <c r="AQ36" s="263">
        <f t="shared" si="1"/>
        <v>0</v>
      </c>
      <c r="AR36" s="262">
        <f t="shared" si="1"/>
        <v>0</v>
      </c>
      <c r="AS36" s="263">
        <f t="shared" si="1"/>
        <v>0</v>
      </c>
      <c r="AT36" s="262">
        <f t="shared" si="1"/>
        <v>0</v>
      </c>
      <c r="AU36" s="263">
        <f t="shared" si="1"/>
        <v>0</v>
      </c>
      <c r="AV36" s="262">
        <f t="shared" si="1"/>
        <v>0</v>
      </c>
      <c r="AW36" s="263">
        <f t="shared" si="1"/>
        <v>0</v>
      </c>
      <c r="AX36" s="262">
        <f t="shared" si="1"/>
        <v>0</v>
      </c>
      <c r="AY36" s="263">
        <f t="shared" si="1"/>
        <v>0</v>
      </c>
      <c r="AZ36" s="262">
        <f t="shared" si="1"/>
        <v>0</v>
      </c>
      <c r="BA36" s="263">
        <f t="shared" si="1"/>
        <v>0</v>
      </c>
      <c r="BB36" s="262">
        <f t="shared" si="1"/>
        <v>0</v>
      </c>
      <c r="BC36" s="263">
        <f t="shared" si="1"/>
        <v>0</v>
      </c>
      <c r="BD36" s="262">
        <f t="shared" si="1"/>
        <v>0</v>
      </c>
      <c r="BE36" s="263">
        <f t="shared" si="1"/>
        <v>0</v>
      </c>
      <c r="BF36" s="262">
        <f t="shared" si="1"/>
        <v>0</v>
      </c>
      <c r="BG36" s="263">
        <f t="shared" si="1"/>
        <v>0</v>
      </c>
      <c r="BH36" s="262">
        <f t="shared" si="1"/>
        <v>0</v>
      </c>
      <c r="BI36" s="263">
        <f t="shared" si="1"/>
        <v>0</v>
      </c>
      <c r="BJ36" s="262">
        <f t="shared" si="1"/>
        <v>0</v>
      </c>
      <c r="BK36" s="263">
        <f t="shared" si="1"/>
        <v>0</v>
      </c>
      <c r="BL36" s="262">
        <f t="shared" si="1"/>
        <v>0</v>
      </c>
      <c r="BM36" s="263">
        <f t="shared" si="1"/>
        <v>0</v>
      </c>
      <c r="BN36" s="260"/>
    </row>
    <row r="37" spans="1:66" ht="16.5" customHeight="1" outlineLevel="1" thickBot="1">
      <c r="A37" s="439"/>
      <c r="B37" s="265" t="s">
        <v>170</v>
      </c>
      <c r="C37" s="266"/>
      <c r="D37" s="267"/>
      <c r="E37" s="268"/>
      <c r="F37" s="267"/>
      <c r="G37" s="268"/>
      <c r="H37" s="267"/>
      <c r="I37" s="268"/>
      <c r="J37" s="267"/>
      <c r="K37" s="269"/>
      <c r="L37" s="267"/>
      <c r="M37" s="269"/>
      <c r="N37" s="267"/>
      <c r="O37" s="269"/>
      <c r="P37" s="267"/>
      <c r="Q37" s="269"/>
      <c r="R37" s="267"/>
      <c r="S37" s="269"/>
      <c r="T37" s="267"/>
      <c r="U37" s="269"/>
      <c r="V37" s="267"/>
      <c r="W37" s="269"/>
      <c r="X37" s="267"/>
      <c r="Y37" s="269"/>
      <c r="Z37" s="267"/>
      <c r="AA37" s="269"/>
      <c r="AB37" s="267"/>
      <c r="AC37" s="269"/>
      <c r="AD37" s="267"/>
      <c r="AE37" s="269"/>
      <c r="AF37" s="267"/>
      <c r="AG37" s="269"/>
      <c r="AH37" s="267"/>
      <c r="AI37" s="270"/>
      <c r="AJ37" s="267"/>
      <c r="AK37" s="269"/>
      <c r="AL37" s="267"/>
      <c r="AM37" s="269"/>
      <c r="AN37" s="267"/>
      <c r="AO37" s="269"/>
      <c r="AP37" s="267"/>
      <c r="AQ37" s="269"/>
      <c r="AR37" s="267"/>
      <c r="AS37" s="269"/>
      <c r="AT37" s="267"/>
      <c r="AU37" s="269"/>
      <c r="AV37" s="267"/>
      <c r="AW37" s="269"/>
      <c r="AX37" s="267"/>
      <c r="AY37" s="269"/>
      <c r="AZ37" s="267"/>
      <c r="BA37" s="269"/>
      <c r="BB37" s="267"/>
      <c r="BC37" s="269"/>
      <c r="BD37" s="267"/>
      <c r="BE37" s="269"/>
      <c r="BF37" s="267"/>
      <c r="BG37" s="269"/>
      <c r="BH37" s="267"/>
      <c r="BI37" s="269"/>
      <c r="BJ37" s="267"/>
      <c r="BK37" s="269"/>
      <c r="BL37" s="267"/>
      <c r="BM37" s="269"/>
      <c r="BN37" s="271"/>
    </row>
    <row r="38" spans="1:66" ht="12" customHeight="1" outlineLevel="1">
      <c r="A38" s="439"/>
      <c r="B38" s="414" t="s">
        <v>156</v>
      </c>
      <c r="C38" s="229" t="s">
        <v>157</v>
      </c>
      <c r="D38" s="230"/>
      <c r="E38" s="231"/>
      <c r="F38" s="230"/>
      <c r="G38" s="231"/>
      <c r="H38" s="230"/>
      <c r="I38" s="231"/>
      <c r="J38" s="230"/>
      <c r="K38" s="231"/>
      <c r="L38" s="230"/>
      <c r="M38" s="231"/>
      <c r="N38" s="230"/>
      <c r="O38" s="231"/>
      <c r="P38" s="230"/>
      <c r="Q38" s="231"/>
      <c r="R38" s="230"/>
      <c r="S38" s="231"/>
      <c r="T38" s="230"/>
      <c r="U38" s="231"/>
      <c r="V38" s="230"/>
      <c r="W38" s="231"/>
      <c r="X38" s="230"/>
      <c r="Y38" s="231"/>
      <c r="Z38" s="230"/>
      <c r="AA38" s="231"/>
      <c r="AB38" s="230"/>
      <c r="AC38" s="231"/>
      <c r="AD38" s="230"/>
      <c r="AE38" s="231"/>
      <c r="AF38" s="230"/>
      <c r="AG38" s="231"/>
      <c r="AH38" s="230"/>
      <c r="AI38" s="232"/>
      <c r="AJ38" s="230"/>
      <c r="AK38" s="231"/>
      <c r="AL38" s="230"/>
      <c r="AM38" s="231"/>
      <c r="AN38" s="230"/>
      <c r="AO38" s="231"/>
      <c r="AP38" s="230"/>
      <c r="AQ38" s="231"/>
      <c r="AR38" s="230"/>
      <c r="AS38" s="231"/>
      <c r="AT38" s="230"/>
      <c r="AU38" s="231"/>
      <c r="AV38" s="230"/>
      <c r="AW38" s="231"/>
      <c r="AX38" s="230"/>
      <c r="AY38" s="231"/>
      <c r="AZ38" s="230"/>
      <c r="BA38" s="231"/>
      <c r="BB38" s="230"/>
      <c r="BC38" s="231"/>
      <c r="BD38" s="230"/>
      <c r="BE38" s="231"/>
      <c r="BF38" s="230"/>
      <c r="BG38" s="231"/>
      <c r="BH38" s="230"/>
      <c r="BI38" s="231"/>
      <c r="BJ38" s="230"/>
      <c r="BK38" s="231"/>
      <c r="BL38" s="230"/>
      <c r="BM38" s="231"/>
      <c r="BN38" s="233"/>
    </row>
    <row r="39" spans="1:66" ht="12" customHeight="1" outlineLevel="1">
      <c r="A39" s="439"/>
      <c r="B39" s="400"/>
      <c r="C39" s="234" t="s">
        <v>158</v>
      </c>
      <c r="D39" s="235"/>
      <c r="E39" s="236"/>
      <c r="F39" s="235"/>
      <c r="G39" s="236"/>
      <c r="H39" s="235"/>
      <c r="I39" s="236"/>
      <c r="J39" s="235"/>
      <c r="K39" s="236"/>
      <c r="L39" s="235"/>
      <c r="M39" s="236"/>
      <c r="N39" s="235"/>
      <c r="O39" s="236"/>
      <c r="P39" s="235"/>
      <c r="Q39" s="236"/>
      <c r="R39" s="235"/>
      <c r="S39" s="236"/>
      <c r="T39" s="235"/>
      <c r="U39" s="236"/>
      <c r="V39" s="235"/>
      <c r="W39" s="236"/>
      <c r="X39" s="235"/>
      <c r="Y39" s="236"/>
      <c r="Z39" s="235"/>
      <c r="AA39" s="236"/>
      <c r="AB39" s="235"/>
      <c r="AC39" s="236"/>
      <c r="AD39" s="235"/>
      <c r="AE39" s="236"/>
      <c r="AF39" s="235"/>
      <c r="AG39" s="236"/>
      <c r="AH39" s="235"/>
      <c r="AI39" s="237"/>
      <c r="AJ39" s="235"/>
      <c r="AK39" s="236"/>
      <c r="AL39" s="235"/>
      <c r="AM39" s="236"/>
      <c r="AN39" s="235"/>
      <c r="AO39" s="236"/>
      <c r="AP39" s="235"/>
      <c r="AQ39" s="236"/>
      <c r="AR39" s="235"/>
      <c r="AS39" s="236"/>
      <c r="AT39" s="235"/>
      <c r="AU39" s="236"/>
      <c r="AV39" s="235"/>
      <c r="AW39" s="236"/>
      <c r="AX39" s="235"/>
      <c r="AY39" s="236"/>
      <c r="AZ39" s="235"/>
      <c r="BA39" s="236"/>
      <c r="BB39" s="235"/>
      <c r="BC39" s="236"/>
      <c r="BD39" s="235"/>
      <c r="BE39" s="236"/>
      <c r="BF39" s="235"/>
      <c r="BG39" s="236"/>
      <c r="BH39" s="235"/>
      <c r="BI39" s="236"/>
      <c r="BJ39" s="235"/>
      <c r="BK39" s="236"/>
      <c r="BL39" s="235"/>
      <c r="BM39" s="236"/>
      <c r="BN39" s="238"/>
    </row>
    <row r="40" spans="1:66" ht="12" customHeight="1" outlineLevel="1">
      <c r="A40" s="439"/>
      <c r="B40" s="399" t="s">
        <v>159</v>
      </c>
      <c r="C40" s="229" t="s">
        <v>157</v>
      </c>
      <c r="D40" s="239"/>
      <c r="E40" s="240"/>
      <c r="F40" s="239"/>
      <c r="G40" s="240"/>
      <c r="H40" s="239"/>
      <c r="I40" s="240"/>
      <c r="J40" s="239"/>
      <c r="K40" s="240"/>
      <c r="L40" s="239"/>
      <c r="M40" s="240"/>
      <c r="N40" s="239"/>
      <c r="O40" s="240"/>
      <c r="P40" s="239"/>
      <c r="Q40" s="240"/>
      <c r="R40" s="239"/>
      <c r="S40" s="240"/>
      <c r="T40" s="239"/>
      <c r="U40" s="240"/>
      <c r="V40" s="239"/>
      <c r="W40" s="240"/>
      <c r="X40" s="239"/>
      <c r="Y40" s="240"/>
      <c r="Z40" s="239"/>
      <c r="AA40" s="240"/>
      <c r="AB40" s="239"/>
      <c r="AC40" s="240"/>
      <c r="AD40" s="239"/>
      <c r="AE40" s="240"/>
      <c r="AF40" s="239"/>
      <c r="AG40" s="240"/>
      <c r="AH40" s="239"/>
      <c r="AI40" s="241"/>
      <c r="AJ40" s="239"/>
      <c r="AK40" s="240"/>
      <c r="AL40" s="239"/>
      <c r="AM40" s="240"/>
      <c r="AN40" s="239"/>
      <c r="AO40" s="240"/>
      <c r="AP40" s="239"/>
      <c r="AQ40" s="240"/>
      <c r="AR40" s="239"/>
      <c r="AS40" s="240"/>
      <c r="AT40" s="239"/>
      <c r="AU40" s="240"/>
      <c r="AV40" s="239"/>
      <c r="AW40" s="240"/>
      <c r="AX40" s="239"/>
      <c r="AY40" s="240"/>
      <c r="AZ40" s="239"/>
      <c r="BA40" s="240"/>
      <c r="BB40" s="239"/>
      <c r="BC40" s="240"/>
      <c r="BD40" s="239"/>
      <c r="BE40" s="240"/>
      <c r="BF40" s="239"/>
      <c r="BG40" s="240"/>
      <c r="BH40" s="239"/>
      <c r="BI40" s="240"/>
      <c r="BJ40" s="239"/>
      <c r="BK40" s="240"/>
      <c r="BL40" s="239"/>
      <c r="BM40" s="240"/>
      <c r="BN40" s="242"/>
    </row>
    <row r="41" spans="1:66" ht="12" customHeight="1" outlineLevel="1">
      <c r="A41" s="439"/>
      <c r="B41" s="400"/>
      <c r="C41" s="234" t="s">
        <v>158</v>
      </c>
      <c r="D41" s="235"/>
      <c r="E41" s="243"/>
      <c r="F41" s="235"/>
      <c r="G41" s="236"/>
      <c r="H41" s="235"/>
      <c r="I41" s="236"/>
      <c r="J41" s="235"/>
      <c r="K41" s="236"/>
      <c r="L41" s="235"/>
      <c r="M41" s="236"/>
      <c r="N41" s="235"/>
      <c r="O41" s="236"/>
      <c r="P41" s="235"/>
      <c r="Q41" s="236"/>
      <c r="R41" s="235"/>
      <c r="S41" s="236"/>
      <c r="T41" s="235"/>
      <c r="U41" s="236"/>
      <c r="V41" s="235"/>
      <c r="W41" s="236"/>
      <c r="X41" s="235"/>
      <c r="Y41" s="236"/>
      <c r="Z41" s="235"/>
      <c r="AA41" s="236"/>
      <c r="AB41" s="235"/>
      <c r="AC41" s="236"/>
      <c r="AD41" s="235"/>
      <c r="AE41" s="236"/>
      <c r="AF41" s="235"/>
      <c r="AG41" s="236"/>
      <c r="AH41" s="235"/>
      <c r="AI41" s="237"/>
      <c r="AJ41" s="235"/>
      <c r="AK41" s="236"/>
      <c r="AL41" s="235"/>
      <c r="AM41" s="236"/>
      <c r="AN41" s="235"/>
      <c r="AO41" s="236"/>
      <c r="AP41" s="235"/>
      <c r="AQ41" s="236"/>
      <c r="AR41" s="235"/>
      <c r="AS41" s="236"/>
      <c r="AT41" s="235"/>
      <c r="AU41" s="236"/>
      <c r="AV41" s="235"/>
      <c r="AW41" s="236"/>
      <c r="AX41" s="235"/>
      <c r="AY41" s="236"/>
      <c r="AZ41" s="235"/>
      <c r="BA41" s="236"/>
      <c r="BB41" s="235"/>
      <c r="BC41" s="236"/>
      <c r="BD41" s="235"/>
      <c r="BE41" s="236"/>
      <c r="BF41" s="235"/>
      <c r="BG41" s="236"/>
      <c r="BH41" s="235"/>
      <c r="BI41" s="236"/>
      <c r="BJ41" s="235"/>
      <c r="BK41" s="236"/>
      <c r="BL41" s="235"/>
      <c r="BM41" s="236"/>
      <c r="BN41" s="242"/>
    </row>
    <row r="42" spans="1:66" ht="12" customHeight="1" outlineLevel="1">
      <c r="A42" s="439"/>
      <c r="B42" s="399" t="s">
        <v>160</v>
      </c>
      <c r="C42" s="229" t="s">
        <v>157</v>
      </c>
      <c r="D42" s="239"/>
      <c r="E42" s="240"/>
      <c r="F42" s="239"/>
      <c r="G42" s="240"/>
      <c r="H42" s="239"/>
      <c r="I42" s="240"/>
      <c r="J42" s="239"/>
      <c r="K42" s="240"/>
      <c r="L42" s="239"/>
      <c r="M42" s="240"/>
      <c r="N42" s="239"/>
      <c r="O42" s="240"/>
      <c r="P42" s="239"/>
      <c r="Q42" s="240"/>
      <c r="R42" s="239"/>
      <c r="S42" s="240"/>
      <c r="T42" s="239"/>
      <c r="U42" s="240"/>
      <c r="V42" s="239"/>
      <c r="W42" s="240"/>
      <c r="X42" s="239"/>
      <c r="Y42" s="240"/>
      <c r="Z42" s="239"/>
      <c r="AA42" s="240"/>
      <c r="AB42" s="239"/>
      <c r="AC42" s="240"/>
      <c r="AD42" s="239"/>
      <c r="AE42" s="240"/>
      <c r="AF42" s="239"/>
      <c r="AG42" s="240"/>
      <c r="AH42" s="239"/>
      <c r="AI42" s="241"/>
      <c r="AJ42" s="239"/>
      <c r="AK42" s="240"/>
      <c r="AL42" s="239"/>
      <c r="AM42" s="240"/>
      <c r="AN42" s="239"/>
      <c r="AO42" s="240"/>
      <c r="AP42" s="239"/>
      <c r="AQ42" s="240"/>
      <c r="AR42" s="239"/>
      <c r="AS42" s="240"/>
      <c r="AT42" s="239"/>
      <c r="AU42" s="240"/>
      <c r="AV42" s="239"/>
      <c r="AW42" s="240"/>
      <c r="AX42" s="239"/>
      <c r="AY42" s="240"/>
      <c r="AZ42" s="239"/>
      <c r="BA42" s="240"/>
      <c r="BB42" s="239"/>
      <c r="BC42" s="240"/>
      <c r="BD42" s="239"/>
      <c r="BE42" s="240"/>
      <c r="BF42" s="239"/>
      <c r="BG42" s="240"/>
      <c r="BH42" s="239"/>
      <c r="BI42" s="240"/>
      <c r="BJ42" s="239"/>
      <c r="BK42" s="240"/>
      <c r="BL42" s="239"/>
      <c r="BM42" s="240"/>
      <c r="BN42" s="242"/>
    </row>
    <row r="43" spans="1:66" ht="12" customHeight="1" outlineLevel="1">
      <c r="A43" s="439"/>
      <c r="B43" s="400"/>
      <c r="C43" s="234" t="s">
        <v>158</v>
      </c>
      <c r="D43" s="235"/>
      <c r="E43" s="243"/>
      <c r="F43" s="235"/>
      <c r="G43" s="236"/>
      <c r="H43" s="235"/>
      <c r="I43" s="236"/>
      <c r="J43" s="235"/>
      <c r="K43" s="236"/>
      <c r="L43" s="235"/>
      <c r="M43" s="236"/>
      <c r="N43" s="235"/>
      <c r="O43" s="236"/>
      <c r="P43" s="235"/>
      <c r="Q43" s="236"/>
      <c r="R43" s="235"/>
      <c r="S43" s="236"/>
      <c r="T43" s="235"/>
      <c r="U43" s="236"/>
      <c r="V43" s="235"/>
      <c r="W43" s="236"/>
      <c r="X43" s="235"/>
      <c r="Y43" s="236"/>
      <c r="Z43" s="235"/>
      <c r="AA43" s="236"/>
      <c r="AB43" s="235"/>
      <c r="AC43" s="236"/>
      <c r="AD43" s="235"/>
      <c r="AE43" s="236"/>
      <c r="AF43" s="235"/>
      <c r="AG43" s="236"/>
      <c r="AH43" s="235"/>
      <c r="AI43" s="237"/>
      <c r="AJ43" s="235"/>
      <c r="AK43" s="236"/>
      <c r="AL43" s="235"/>
      <c r="AM43" s="236"/>
      <c r="AN43" s="235"/>
      <c r="AO43" s="236"/>
      <c r="AP43" s="235"/>
      <c r="AQ43" s="236"/>
      <c r="AR43" s="235"/>
      <c r="AS43" s="236"/>
      <c r="AT43" s="235"/>
      <c r="AU43" s="236"/>
      <c r="AV43" s="235"/>
      <c r="AW43" s="236"/>
      <c r="AX43" s="235"/>
      <c r="AY43" s="236"/>
      <c r="AZ43" s="235"/>
      <c r="BA43" s="236"/>
      <c r="BB43" s="235"/>
      <c r="BC43" s="236"/>
      <c r="BD43" s="235"/>
      <c r="BE43" s="236"/>
      <c r="BF43" s="235"/>
      <c r="BG43" s="236"/>
      <c r="BH43" s="235"/>
      <c r="BI43" s="236"/>
      <c r="BJ43" s="235"/>
      <c r="BK43" s="236"/>
      <c r="BL43" s="235"/>
      <c r="BM43" s="236"/>
      <c r="BN43" s="242"/>
    </row>
    <row r="44" spans="1:66" ht="12" customHeight="1" outlineLevel="1">
      <c r="A44" s="439"/>
      <c r="B44" s="399" t="s">
        <v>161</v>
      </c>
      <c r="C44" s="229" t="s">
        <v>157</v>
      </c>
      <c r="D44" s="239"/>
      <c r="E44" s="240"/>
      <c r="F44" s="239"/>
      <c r="G44" s="240"/>
      <c r="H44" s="239"/>
      <c r="I44" s="240"/>
      <c r="J44" s="239"/>
      <c r="K44" s="240"/>
      <c r="L44" s="239"/>
      <c r="M44" s="240"/>
      <c r="N44" s="239"/>
      <c r="O44" s="240"/>
      <c r="P44" s="239"/>
      <c r="Q44" s="240"/>
      <c r="R44" s="239"/>
      <c r="S44" s="240"/>
      <c r="T44" s="239"/>
      <c r="U44" s="240"/>
      <c r="V44" s="239"/>
      <c r="W44" s="240"/>
      <c r="X44" s="239"/>
      <c r="Y44" s="240"/>
      <c r="Z44" s="239"/>
      <c r="AA44" s="240"/>
      <c r="AB44" s="239"/>
      <c r="AC44" s="240"/>
      <c r="AD44" s="239"/>
      <c r="AE44" s="240"/>
      <c r="AF44" s="239"/>
      <c r="AG44" s="240"/>
      <c r="AH44" s="239"/>
      <c r="AI44" s="241"/>
      <c r="AJ44" s="239"/>
      <c r="AK44" s="240"/>
      <c r="AL44" s="239"/>
      <c r="AM44" s="240"/>
      <c r="AN44" s="239"/>
      <c r="AO44" s="240"/>
      <c r="AP44" s="239"/>
      <c r="AQ44" s="240"/>
      <c r="AR44" s="239"/>
      <c r="AS44" s="240"/>
      <c r="AT44" s="239"/>
      <c r="AU44" s="240"/>
      <c r="AV44" s="239"/>
      <c r="AW44" s="240"/>
      <c r="AX44" s="239"/>
      <c r="AY44" s="240"/>
      <c r="AZ44" s="239"/>
      <c r="BA44" s="240"/>
      <c r="BB44" s="239"/>
      <c r="BC44" s="240"/>
      <c r="BD44" s="239"/>
      <c r="BE44" s="240"/>
      <c r="BF44" s="239"/>
      <c r="BG44" s="240"/>
      <c r="BH44" s="239"/>
      <c r="BI44" s="240"/>
      <c r="BJ44" s="239"/>
      <c r="BK44" s="240"/>
      <c r="BL44" s="239"/>
      <c r="BM44" s="240"/>
      <c r="BN44" s="238"/>
    </row>
    <row r="45" spans="1:66" ht="12" customHeight="1" outlineLevel="1">
      <c r="A45" s="439"/>
      <c r="B45" s="400"/>
      <c r="C45" s="234" t="s">
        <v>158</v>
      </c>
      <c r="D45" s="235"/>
      <c r="E45" s="236"/>
      <c r="F45" s="235"/>
      <c r="G45" s="236"/>
      <c r="H45" s="235"/>
      <c r="I45" s="236"/>
      <c r="J45" s="235"/>
      <c r="K45" s="236"/>
      <c r="L45" s="235"/>
      <c r="M45" s="236"/>
      <c r="N45" s="235"/>
      <c r="O45" s="236"/>
      <c r="P45" s="235"/>
      <c r="Q45" s="236"/>
      <c r="R45" s="235"/>
      <c r="S45" s="236"/>
      <c r="T45" s="235"/>
      <c r="U45" s="236"/>
      <c r="V45" s="235"/>
      <c r="W45" s="236"/>
      <c r="X45" s="235"/>
      <c r="Y45" s="236"/>
      <c r="Z45" s="235"/>
      <c r="AA45" s="236"/>
      <c r="AB45" s="235"/>
      <c r="AC45" s="236"/>
      <c r="AD45" s="235"/>
      <c r="AE45" s="236"/>
      <c r="AF45" s="235"/>
      <c r="AG45" s="236"/>
      <c r="AH45" s="235"/>
      <c r="AI45" s="237"/>
      <c r="AJ45" s="235"/>
      <c r="AK45" s="236"/>
      <c r="AL45" s="235"/>
      <c r="AM45" s="236"/>
      <c r="AN45" s="235"/>
      <c r="AO45" s="236"/>
      <c r="AP45" s="235"/>
      <c r="AQ45" s="236"/>
      <c r="AR45" s="235"/>
      <c r="AS45" s="236"/>
      <c r="AT45" s="235"/>
      <c r="AU45" s="236"/>
      <c r="AV45" s="235"/>
      <c r="AW45" s="236"/>
      <c r="AX45" s="235"/>
      <c r="AY45" s="236"/>
      <c r="AZ45" s="235"/>
      <c r="BA45" s="236"/>
      <c r="BB45" s="235"/>
      <c r="BC45" s="236"/>
      <c r="BD45" s="235"/>
      <c r="BE45" s="236"/>
      <c r="BF45" s="235"/>
      <c r="BG45" s="236"/>
      <c r="BH45" s="235"/>
      <c r="BI45" s="236"/>
      <c r="BJ45" s="235"/>
      <c r="BK45" s="236"/>
      <c r="BL45" s="235"/>
      <c r="BM45" s="236"/>
      <c r="BN45" s="238"/>
    </row>
    <row r="46" spans="1:66" ht="12" customHeight="1" outlineLevel="1">
      <c r="A46" s="439"/>
      <c r="B46" s="399" t="s">
        <v>162</v>
      </c>
      <c r="C46" s="229" t="s">
        <v>157</v>
      </c>
      <c r="D46" s="239"/>
      <c r="E46" s="240"/>
      <c r="F46" s="239"/>
      <c r="G46" s="240"/>
      <c r="H46" s="239"/>
      <c r="I46" s="240"/>
      <c r="J46" s="239"/>
      <c r="K46" s="240"/>
      <c r="L46" s="239"/>
      <c r="M46" s="240"/>
      <c r="N46" s="239"/>
      <c r="O46" s="240"/>
      <c r="P46" s="239"/>
      <c r="Q46" s="240"/>
      <c r="R46" s="239"/>
      <c r="S46" s="240"/>
      <c r="T46" s="239"/>
      <c r="U46" s="240"/>
      <c r="V46" s="239"/>
      <c r="W46" s="240"/>
      <c r="X46" s="239"/>
      <c r="Y46" s="240"/>
      <c r="Z46" s="239"/>
      <c r="AA46" s="240"/>
      <c r="AB46" s="239"/>
      <c r="AC46" s="240"/>
      <c r="AD46" s="239"/>
      <c r="AE46" s="240"/>
      <c r="AF46" s="239"/>
      <c r="AG46" s="240"/>
      <c r="AH46" s="239"/>
      <c r="AI46" s="241"/>
      <c r="AJ46" s="239"/>
      <c r="AK46" s="240"/>
      <c r="AL46" s="239"/>
      <c r="AM46" s="240"/>
      <c r="AN46" s="239"/>
      <c r="AO46" s="240"/>
      <c r="AP46" s="239"/>
      <c r="AQ46" s="240"/>
      <c r="AR46" s="239"/>
      <c r="AS46" s="240"/>
      <c r="AT46" s="239"/>
      <c r="AU46" s="240"/>
      <c r="AV46" s="239"/>
      <c r="AW46" s="240"/>
      <c r="AX46" s="239"/>
      <c r="AY46" s="240"/>
      <c r="AZ46" s="239"/>
      <c r="BA46" s="240"/>
      <c r="BB46" s="239"/>
      <c r="BC46" s="240"/>
      <c r="BD46" s="239"/>
      <c r="BE46" s="240"/>
      <c r="BF46" s="239"/>
      <c r="BG46" s="240"/>
      <c r="BH46" s="239"/>
      <c r="BI46" s="240"/>
      <c r="BJ46" s="239"/>
      <c r="BK46" s="240"/>
      <c r="BL46" s="239"/>
      <c r="BM46" s="240"/>
      <c r="BN46" s="238"/>
    </row>
    <row r="47" spans="1:66" ht="12" customHeight="1" outlineLevel="1">
      <c r="A47" s="439"/>
      <c r="B47" s="400"/>
      <c r="C47" s="234" t="s">
        <v>158</v>
      </c>
      <c r="D47" s="235"/>
      <c r="E47" s="236"/>
      <c r="F47" s="235"/>
      <c r="G47" s="236"/>
      <c r="H47" s="235"/>
      <c r="I47" s="236"/>
      <c r="J47" s="235"/>
      <c r="K47" s="236"/>
      <c r="L47" s="235"/>
      <c r="M47" s="236"/>
      <c r="N47" s="235"/>
      <c r="O47" s="236"/>
      <c r="P47" s="235"/>
      <c r="Q47" s="236"/>
      <c r="R47" s="235"/>
      <c r="S47" s="236"/>
      <c r="T47" s="235"/>
      <c r="U47" s="236"/>
      <c r="V47" s="235"/>
      <c r="W47" s="236"/>
      <c r="X47" s="235"/>
      <c r="Y47" s="236"/>
      <c r="Z47" s="235"/>
      <c r="AA47" s="236"/>
      <c r="AB47" s="235"/>
      <c r="AC47" s="236"/>
      <c r="AD47" s="235"/>
      <c r="AE47" s="236"/>
      <c r="AF47" s="235"/>
      <c r="AG47" s="236"/>
      <c r="AH47" s="235"/>
      <c r="AI47" s="237"/>
      <c r="AJ47" s="235"/>
      <c r="AK47" s="236"/>
      <c r="AL47" s="235"/>
      <c r="AM47" s="236"/>
      <c r="AN47" s="235"/>
      <c r="AO47" s="236"/>
      <c r="AP47" s="235"/>
      <c r="AQ47" s="236"/>
      <c r="AR47" s="235"/>
      <c r="AS47" s="236"/>
      <c r="AT47" s="235"/>
      <c r="AU47" s="236"/>
      <c r="AV47" s="235"/>
      <c r="AW47" s="236"/>
      <c r="AX47" s="235"/>
      <c r="AY47" s="236"/>
      <c r="AZ47" s="235"/>
      <c r="BA47" s="236"/>
      <c r="BB47" s="235"/>
      <c r="BC47" s="236"/>
      <c r="BD47" s="235"/>
      <c r="BE47" s="236"/>
      <c r="BF47" s="235"/>
      <c r="BG47" s="236"/>
      <c r="BH47" s="235"/>
      <c r="BI47" s="236"/>
      <c r="BJ47" s="235"/>
      <c r="BK47" s="236"/>
      <c r="BL47" s="235"/>
      <c r="BM47" s="236"/>
      <c r="BN47" s="238"/>
    </row>
    <row r="48" spans="1:66" ht="12" customHeight="1" outlineLevel="1">
      <c r="A48" s="439"/>
      <c r="B48" s="399" t="s">
        <v>163</v>
      </c>
      <c r="C48" s="229" t="s">
        <v>157</v>
      </c>
      <c r="D48" s="239"/>
      <c r="E48" s="240"/>
      <c r="F48" s="239"/>
      <c r="G48" s="240"/>
      <c r="H48" s="239"/>
      <c r="I48" s="240"/>
      <c r="J48" s="239"/>
      <c r="K48" s="240"/>
      <c r="L48" s="239"/>
      <c r="M48" s="240"/>
      <c r="N48" s="239"/>
      <c r="O48" s="240"/>
      <c r="P48" s="239"/>
      <c r="Q48" s="240"/>
      <c r="R48" s="239"/>
      <c r="S48" s="240"/>
      <c r="T48" s="239"/>
      <c r="U48" s="240"/>
      <c r="V48" s="239"/>
      <c r="W48" s="240"/>
      <c r="X48" s="239"/>
      <c r="Y48" s="240"/>
      <c r="Z48" s="239"/>
      <c r="AA48" s="240"/>
      <c r="AB48" s="239"/>
      <c r="AC48" s="240"/>
      <c r="AD48" s="239"/>
      <c r="AE48" s="240"/>
      <c r="AF48" s="239"/>
      <c r="AG48" s="240"/>
      <c r="AH48" s="239"/>
      <c r="AI48" s="241"/>
      <c r="AJ48" s="239"/>
      <c r="AK48" s="240"/>
      <c r="AL48" s="239"/>
      <c r="AM48" s="240"/>
      <c r="AN48" s="239"/>
      <c r="AO48" s="240"/>
      <c r="AP48" s="239"/>
      <c r="AQ48" s="240"/>
      <c r="AR48" s="239"/>
      <c r="AS48" s="240"/>
      <c r="AT48" s="239"/>
      <c r="AU48" s="240"/>
      <c r="AV48" s="239"/>
      <c r="AW48" s="240"/>
      <c r="AX48" s="239"/>
      <c r="AY48" s="240"/>
      <c r="AZ48" s="239"/>
      <c r="BA48" s="240"/>
      <c r="BB48" s="239"/>
      <c r="BC48" s="240"/>
      <c r="BD48" s="239"/>
      <c r="BE48" s="240"/>
      <c r="BF48" s="239"/>
      <c r="BG48" s="240"/>
      <c r="BH48" s="239"/>
      <c r="BI48" s="240"/>
      <c r="BJ48" s="239"/>
      <c r="BK48" s="240"/>
      <c r="BL48" s="239"/>
      <c r="BM48" s="240"/>
      <c r="BN48" s="242"/>
    </row>
    <row r="49" spans="1:66" ht="12" customHeight="1" outlineLevel="1">
      <c r="A49" s="439"/>
      <c r="B49" s="400"/>
      <c r="C49" s="234" t="s">
        <v>158</v>
      </c>
      <c r="D49" s="235"/>
      <c r="E49" s="236"/>
      <c r="F49" s="235"/>
      <c r="G49" s="236"/>
      <c r="H49" s="235"/>
      <c r="I49" s="236"/>
      <c r="J49" s="235"/>
      <c r="K49" s="236"/>
      <c r="L49" s="235"/>
      <c r="M49" s="236"/>
      <c r="N49" s="235"/>
      <c r="O49" s="236"/>
      <c r="P49" s="235"/>
      <c r="Q49" s="236"/>
      <c r="R49" s="235"/>
      <c r="S49" s="236"/>
      <c r="T49" s="235"/>
      <c r="U49" s="236"/>
      <c r="V49" s="235"/>
      <c r="W49" s="236"/>
      <c r="X49" s="235"/>
      <c r="Y49" s="236"/>
      <c r="Z49" s="235"/>
      <c r="AA49" s="236"/>
      <c r="AB49" s="235"/>
      <c r="AC49" s="236"/>
      <c r="AD49" s="235"/>
      <c r="AE49" s="236"/>
      <c r="AF49" s="235"/>
      <c r="AG49" s="236"/>
      <c r="AH49" s="235"/>
      <c r="AI49" s="237"/>
      <c r="AJ49" s="235"/>
      <c r="AK49" s="236"/>
      <c r="AL49" s="235"/>
      <c r="AM49" s="236"/>
      <c r="AN49" s="235"/>
      <c r="AO49" s="236"/>
      <c r="AP49" s="235"/>
      <c r="AQ49" s="236"/>
      <c r="AR49" s="235"/>
      <c r="AS49" s="236"/>
      <c r="AT49" s="235"/>
      <c r="AU49" s="236"/>
      <c r="AV49" s="235"/>
      <c r="AW49" s="236"/>
      <c r="AX49" s="235"/>
      <c r="AY49" s="236"/>
      <c r="AZ49" s="235"/>
      <c r="BA49" s="236"/>
      <c r="BB49" s="235"/>
      <c r="BC49" s="236"/>
      <c r="BD49" s="235"/>
      <c r="BE49" s="236"/>
      <c r="BF49" s="235"/>
      <c r="BG49" s="236"/>
      <c r="BH49" s="235"/>
      <c r="BI49" s="236"/>
      <c r="BJ49" s="235"/>
      <c r="BK49" s="236"/>
      <c r="BL49" s="235"/>
      <c r="BM49" s="236"/>
      <c r="BN49" s="242"/>
    </row>
    <row r="50" spans="1:66" ht="12" customHeight="1" outlineLevel="1">
      <c r="A50" s="439"/>
      <c r="B50" s="399" t="s">
        <v>164</v>
      </c>
      <c r="C50" s="229" t="s">
        <v>157</v>
      </c>
      <c r="D50" s="239"/>
      <c r="E50" s="240"/>
      <c r="F50" s="239"/>
      <c r="G50" s="240"/>
      <c r="H50" s="239"/>
      <c r="I50" s="240"/>
      <c r="J50" s="239"/>
      <c r="K50" s="240"/>
      <c r="L50" s="239"/>
      <c r="M50" s="240"/>
      <c r="N50" s="239"/>
      <c r="O50" s="240"/>
      <c r="P50" s="239"/>
      <c r="Q50" s="240"/>
      <c r="R50" s="239"/>
      <c r="S50" s="240"/>
      <c r="T50" s="239"/>
      <c r="U50" s="240"/>
      <c r="V50" s="239"/>
      <c r="W50" s="240"/>
      <c r="X50" s="239"/>
      <c r="Y50" s="240"/>
      <c r="Z50" s="239"/>
      <c r="AA50" s="240"/>
      <c r="AB50" s="239"/>
      <c r="AC50" s="240"/>
      <c r="AD50" s="239"/>
      <c r="AE50" s="240"/>
      <c r="AF50" s="239"/>
      <c r="AG50" s="240"/>
      <c r="AH50" s="239"/>
      <c r="AI50" s="241"/>
      <c r="AJ50" s="239"/>
      <c r="AK50" s="240"/>
      <c r="AL50" s="239"/>
      <c r="AM50" s="240"/>
      <c r="AN50" s="239"/>
      <c r="AO50" s="240"/>
      <c r="AP50" s="239"/>
      <c r="AQ50" s="240"/>
      <c r="AR50" s="239"/>
      <c r="AS50" s="240"/>
      <c r="AT50" s="239"/>
      <c r="AU50" s="240"/>
      <c r="AV50" s="239"/>
      <c r="AW50" s="240"/>
      <c r="AX50" s="239"/>
      <c r="AY50" s="240"/>
      <c r="AZ50" s="239"/>
      <c r="BA50" s="240"/>
      <c r="BB50" s="239"/>
      <c r="BC50" s="240"/>
      <c r="BD50" s="239"/>
      <c r="BE50" s="240"/>
      <c r="BF50" s="239"/>
      <c r="BG50" s="240"/>
      <c r="BH50" s="239"/>
      <c r="BI50" s="240"/>
      <c r="BJ50" s="239"/>
      <c r="BK50" s="240"/>
      <c r="BL50" s="239"/>
      <c r="BM50" s="240"/>
      <c r="BN50" s="238"/>
    </row>
    <row r="51" spans="1:66" ht="12" customHeight="1" outlineLevel="1">
      <c r="A51" s="439"/>
      <c r="B51" s="400"/>
      <c r="C51" s="234" t="s">
        <v>158</v>
      </c>
      <c r="D51" s="235"/>
      <c r="E51" s="236"/>
      <c r="F51" s="235"/>
      <c r="G51" s="236"/>
      <c r="H51" s="235"/>
      <c r="I51" s="236"/>
      <c r="J51" s="235"/>
      <c r="K51" s="236"/>
      <c r="L51" s="235"/>
      <c r="M51" s="236"/>
      <c r="N51" s="235"/>
      <c r="O51" s="236"/>
      <c r="P51" s="235"/>
      <c r="Q51" s="236"/>
      <c r="R51" s="235"/>
      <c r="S51" s="236"/>
      <c r="T51" s="235"/>
      <c r="U51" s="236"/>
      <c r="V51" s="235"/>
      <c r="W51" s="236"/>
      <c r="X51" s="235"/>
      <c r="Y51" s="236"/>
      <c r="Z51" s="235"/>
      <c r="AA51" s="236"/>
      <c r="AB51" s="235"/>
      <c r="AC51" s="236"/>
      <c r="AD51" s="235"/>
      <c r="AE51" s="236"/>
      <c r="AF51" s="235"/>
      <c r="AG51" s="236"/>
      <c r="AH51" s="235"/>
      <c r="AI51" s="237"/>
      <c r="AJ51" s="235"/>
      <c r="AK51" s="236"/>
      <c r="AL51" s="235"/>
      <c r="AM51" s="236"/>
      <c r="AN51" s="235"/>
      <c r="AO51" s="236"/>
      <c r="AP51" s="235"/>
      <c r="AQ51" s="236"/>
      <c r="AR51" s="235"/>
      <c r="AS51" s="236"/>
      <c r="AT51" s="235"/>
      <c r="AU51" s="236"/>
      <c r="AV51" s="235"/>
      <c r="AW51" s="236"/>
      <c r="AX51" s="235"/>
      <c r="AY51" s="236"/>
      <c r="AZ51" s="235"/>
      <c r="BA51" s="236"/>
      <c r="BB51" s="235"/>
      <c r="BC51" s="236"/>
      <c r="BD51" s="235"/>
      <c r="BE51" s="236"/>
      <c r="BF51" s="235"/>
      <c r="BG51" s="236"/>
      <c r="BH51" s="235"/>
      <c r="BI51" s="236"/>
      <c r="BJ51" s="235"/>
      <c r="BK51" s="236"/>
      <c r="BL51" s="235"/>
      <c r="BM51" s="236"/>
      <c r="BN51" s="238"/>
    </row>
    <row r="52" spans="1:66" ht="12" customHeight="1" outlineLevel="1">
      <c r="A52" s="439"/>
      <c r="B52" s="399" t="s">
        <v>165</v>
      </c>
      <c r="C52" s="229" t="s">
        <v>157</v>
      </c>
      <c r="D52" s="239"/>
      <c r="E52" s="240"/>
      <c r="F52" s="239"/>
      <c r="G52" s="240"/>
      <c r="H52" s="239"/>
      <c r="I52" s="240"/>
      <c r="J52" s="239"/>
      <c r="K52" s="240"/>
      <c r="L52" s="239"/>
      <c r="M52" s="240"/>
      <c r="N52" s="239"/>
      <c r="O52" s="240"/>
      <c r="P52" s="239"/>
      <c r="Q52" s="240"/>
      <c r="R52" s="239"/>
      <c r="S52" s="240"/>
      <c r="T52" s="239"/>
      <c r="U52" s="240"/>
      <c r="V52" s="239"/>
      <c r="W52" s="240"/>
      <c r="X52" s="239"/>
      <c r="Y52" s="240"/>
      <c r="Z52" s="239"/>
      <c r="AA52" s="240"/>
      <c r="AB52" s="239"/>
      <c r="AC52" s="240"/>
      <c r="AD52" s="239"/>
      <c r="AE52" s="240"/>
      <c r="AF52" s="239"/>
      <c r="AG52" s="240"/>
      <c r="AH52" s="239"/>
      <c r="AI52" s="241"/>
      <c r="AJ52" s="239"/>
      <c r="AK52" s="240"/>
      <c r="AL52" s="239"/>
      <c r="AM52" s="240"/>
      <c r="AN52" s="239"/>
      <c r="AO52" s="240"/>
      <c r="AP52" s="239"/>
      <c r="AQ52" s="240"/>
      <c r="AR52" s="239"/>
      <c r="AS52" s="240"/>
      <c r="AT52" s="239"/>
      <c r="AU52" s="240"/>
      <c r="AV52" s="239"/>
      <c r="AW52" s="240"/>
      <c r="AX52" s="239"/>
      <c r="AY52" s="240"/>
      <c r="AZ52" s="239"/>
      <c r="BA52" s="240"/>
      <c r="BB52" s="239"/>
      <c r="BC52" s="240"/>
      <c r="BD52" s="239"/>
      <c r="BE52" s="240"/>
      <c r="BF52" s="239"/>
      <c r="BG52" s="240"/>
      <c r="BH52" s="239"/>
      <c r="BI52" s="240"/>
      <c r="BJ52" s="239"/>
      <c r="BK52" s="240"/>
      <c r="BL52" s="239"/>
      <c r="BM52" s="240"/>
      <c r="BN52" s="242"/>
    </row>
    <row r="53" spans="1:66" ht="12" customHeight="1" outlineLevel="1">
      <c r="A53" s="439"/>
      <c r="B53" s="400"/>
      <c r="C53" s="234" t="s">
        <v>158</v>
      </c>
      <c r="D53" s="235"/>
      <c r="E53" s="243"/>
      <c r="F53" s="235"/>
      <c r="G53" s="236"/>
      <c r="H53" s="235"/>
      <c r="I53" s="236"/>
      <c r="J53" s="235"/>
      <c r="K53" s="236"/>
      <c r="L53" s="235"/>
      <c r="M53" s="236"/>
      <c r="N53" s="235"/>
      <c r="O53" s="236"/>
      <c r="P53" s="235"/>
      <c r="Q53" s="236"/>
      <c r="R53" s="235"/>
      <c r="S53" s="236"/>
      <c r="T53" s="235"/>
      <c r="U53" s="236"/>
      <c r="V53" s="235"/>
      <c r="W53" s="236"/>
      <c r="X53" s="235"/>
      <c r="Y53" s="236"/>
      <c r="Z53" s="235"/>
      <c r="AA53" s="236"/>
      <c r="AB53" s="235"/>
      <c r="AC53" s="236"/>
      <c r="AD53" s="235"/>
      <c r="AE53" s="236"/>
      <c r="AF53" s="235"/>
      <c r="AG53" s="236"/>
      <c r="AH53" s="235"/>
      <c r="AI53" s="237"/>
      <c r="AJ53" s="235"/>
      <c r="AK53" s="236"/>
      <c r="AL53" s="235"/>
      <c r="AM53" s="236"/>
      <c r="AN53" s="235"/>
      <c r="AO53" s="236"/>
      <c r="AP53" s="235"/>
      <c r="AQ53" s="236"/>
      <c r="AR53" s="235"/>
      <c r="AS53" s="236"/>
      <c r="AT53" s="235"/>
      <c r="AU53" s="236"/>
      <c r="AV53" s="235"/>
      <c r="AW53" s="236"/>
      <c r="AX53" s="235"/>
      <c r="AY53" s="236"/>
      <c r="AZ53" s="235"/>
      <c r="BA53" s="236"/>
      <c r="BB53" s="235"/>
      <c r="BC53" s="236"/>
      <c r="BD53" s="235"/>
      <c r="BE53" s="236"/>
      <c r="BF53" s="235"/>
      <c r="BG53" s="236"/>
      <c r="BH53" s="235"/>
      <c r="BI53" s="236"/>
      <c r="BJ53" s="235"/>
      <c r="BK53" s="236"/>
      <c r="BL53" s="235"/>
      <c r="BM53" s="236"/>
      <c r="BN53" s="242"/>
    </row>
    <row r="54" spans="1:66" ht="12" customHeight="1" outlineLevel="1">
      <c r="A54" s="439"/>
      <c r="B54" s="399" t="s">
        <v>166</v>
      </c>
      <c r="C54" s="229" t="s">
        <v>157</v>
      </c>
      <c r="D54" s="239"/>
      <c r="E54" s="240"/>
      <c r="F54" s="239"/>
      <c r="G54" s="240"/>
      <c r="H54" s="239"/>
      <c r="I54" s="240"/>
      <c r="J54" s="239"/>
      <c r="K54" s="240"/>
      <c r="L54" s="239"/>
      <c r="M54" s="240"/>
      <c r="N54" s="239"/>
      <c r="O54" s="240"/>
      <c r="P54" s="239"/>
      <c r="Q54" s="240"/>
      <c r="R54" s="239"/>
      <c r="S54" s="240"/>
      <c r="T54" s="239"/>
      <c r="U54" s="240"/>
      <c r="V54" s="239"/>
      <c r="W54" s="240"/>
      <c r="X54" s="239"/>
      <c r="Y54" s="240"/>
      <c r="Z54" s="239"/>
      <c r="AA54" s="240"/>
      <c r="AB54" s="239"/>
      <c r="AC54" s="240"/>
      <c r="AD54" s="239"/>
      <c r="AE54" s="240"/>
      <c r="AF54" s="239"/>
      <c r="AG54" s="240"/>
      <c r="AH54" s="239"/>
      <c r="AI54" s="241"/>
      <c r="AJ54" s="239"/>
      <c r="AK54" s="240"/>
      <c r="AL54" s="239"/>
      <c r="AM54" s="240"/>
      <c r="AN54" s="239"/>
      <c r="AO54" s="240"/>
      <c r="AP54" s="239"/>
      <c r="AQ54" s="240"/>
      <c r="AR54" s="239"/>
      <c r="AS54" s="240"/>
      <c r="AT54" s="239"/>
      <c r="AU54" s="240"/>
      <c r="AV54" s="239"/>
      <c r="AW54" s="240"/>
      <c r="AX54" s="239"/>
      <c r="AY54" s="240"/>
      <c r="AZ54" s="239"/>
      <c r="BA54" s="240"/>
      <c r="BB54" s="239"/>
      <c r="BC54" s="240"/>
      <c r="BD54" s="239"/>
      <c r="BE54" s="240"/>
      <c r="BF54" s="239"/>
      <c r="BG54" s="240"/>
      <c r="BH54" s="239"/>
      <c r="BI54" s="240"/>
      <c r="BJ54" s="239"/>
      <c r="BK54" s="240"/>
      <c r="BL54" s="239"/>
      <c r="BM54" s="240"/>
      <c r="BN54" s="242"/>
    </row>
    <row r="55" spans="1:66" ht="12" customHeight="1" outlineLevel="1">
      <c r="A55" s="439"/>
      <c r="B55" s="400"/>
      <c r="C55" s="234" t="s">
        <v>158</v>
      </c>
      <c r="D55" s="235"/>
      <c r="E55" s="236"/>
      <c r="F55" s="235"/>
      <c r="G55" s="236"/>
      <c r="H55" s="235"/>
      <c r="I55" s="236"/>
      <c r="J55" s="235"/>
      <c r="K55" s="236"/>
      <c r="L55" s="235"/>
      <c r="M55" s="236"/>
      <c r="N55" s="235"/>
      <c r="O55" s="236"/>
      <c r="P55" s="235"/>
      <c r="Q55" s="236"/>
      <c r="R55" s="235"/>
      <c r="S55" s="236"/>
      <c r="T55" s="235"/>
      <c r="U55" s="236"/>
      <c r="V55" s="235"/>
      <c r="W55" s="236"/>
      <c r="X55" s="235"/>
      <c r="Y55" s="236"/>
      <c r="Z55" s="235"/>
      <c r="AA55" s="236"/>
      <c r="AB55" s="235"/>
      <c r="AC55" s="236"/>
      <c r="AD55" s="235"/>
      <c r="AE55" s="236"/>
      <c r="AF55" s="235"/>
      <c r="AG55" s="236"/>
      <c r="AH55" s="235"/>
      <c r="AI55" s="237"/>
      <c r="AJ55" s="235"/>
      <c r="AK55" s="236"/>
      <c r="AL55" s="235"/>
      <c r="AM55" s="236"/>
      <c r="AN55" s="235"/>
      <c r="AO55" s="236"/>
      <c r="AP55" s="235"/>
      <c r="AQ55" s="236"/>
      <c r="AR55" s="235"/>
      <c r="AS55" s="236"/>
      <c r="AT55" s="235"/>
      <c r="AU55" s="236"/>
      <c r="AV55" s="235"/>
      <c r="AW55" s="236"/>
      <c r="AX55" s="235"/>
      <c r="AY55" s="236"/>
      <c r="AZ55" s="235"/>
      <c r="BA55" s="236"/>
      <c r="BB55" s="235"/>
      <c r="BC55" s="236"/>
      <c r="BD55" s="235"/>
      <c r="BE55" s="236"/>
      <c r="BF55" s="235"/>
      <c r="BG55" s="236"/>
      <c r="BH55" s="235"/>
      <c r="BI55" s="236"/>
      <c r="BJ55" s="235"/>
      <c r="BK55" s="236"/>
      <c r="BL55" s="235"/>
      <c r="BM55" s="236"/>
      <c r="BN55" s="238"/>
    </row>
    <row r="56" spans="1:66" s="249" customFormat="1" ht="12" customHeight="1" outlineLevel="1">
      <c r="A56" s="439"/>
      <c r="B56" s="415" t="s">
        <v>167</v>
      </c>
      <c r="C56" s="244" t="s">
        <v>157</v>
      </c>
      <c r="D56" s="245">
        <f>D38+D40+D42+D44+D46+D48+D50+D52+D54</f>
        <v>0</v>
      </c>
      <c r="E56" s="246">
        <f t="shared" ref="E56:BM57" si="2">E38+E40+E42+E44+E46+E48+E50+E52+E54</f>
        <v>0</v>
      </c>
      <c r="F56" s="245">
        <f t="shared" si="2"/>
        <v>0</v>
      </c>
      <c r="G56" s="246">
        <f t="shared" si="2"/>
        <v>0</v>
      </c>
      <c r="H56" s="245">
        <f t="shared" si="2"/>
        <v>0</v>
      </c>
      <c r="I56" s="246">
        <f t="shared" si="2"/>
        <v>0</v>
      </c>
      <c r="J56" s="245">
        <f t="shared" si="2"/>
        <v>0</v>
      </c>
      <c r="K56" s="246">
        <f t="shared" si="2"/>
        <v>0</v>
      </c>
      <c r="L56" s="245">
        <f t="shared" si="2"/>
        <v>0</v>
      </c>
      <c r="M56" s="246">
        <f t="shared" si="2"/>
        <v>0</v>
      </c>
      <c r="N56" s="245">
        <f t="shared" si="2"/>
        <v>0</v>
      </c>
      <c r="O56" s="246">
        <f t="shared" si="2"/>
        <v>0</v>
      </c>
      <c r="P56" s="245">
        <f t="shared" si="2"/>
        <v>0</v>
      </c>
      <c r="Q56" s="246">
        <f t="shared" si="2"/>
        <v>0</v>
      </c>
      <c r="R56" s="245">
        <f t="shared" si="2"/>
        <v>0</v>
      </c>
      <c r="S56" s="246">
        <f t="shared" si="2"/>
        <v>0</v>
      </c>
      <c r="T56" s="245">
        <f t="shared" si="2"/>
        <v>0</v>
      </c>
      <c r="U56" s="246">
        <f t="shared" si="2"/>
        <v>0</v>
      </c>
      <c r="V56" s="245">
        <f t="shared" si="2"/>
        <v>0</v>
      </c>
      <c r="W56" s="246">
        <f t="shared" si="2"/>
        <v>0</v>
      </c>
      <c r="X56" s="245">
        <f t="shared" si="2"/>
        <v>0</v>
      </c>
      <c r="Y56" s="246">
        <f t="shared" si="2"/>
        <v>0</v>
      </c>
      <c r="Z56" s="245">
        <f t="shared" si="2"/>
        <v>0</v>
      </c>
      <c r="AA56" s="246">
        <f t="shared" si="2"/>
        <v>0</v>
      </c>
      <c r="AB56" s="245">
        <f t="shared" si="2"/>
        <v>0</v>
      </c>
      <c r="AC56" s="246">
        <f t="shared" si="2"/>
        <v>0</v>
      </c>
      <c r="AD56" s="245">
        <f t="shared" si="2"/>
        <v>0</v>
      </c>
      <c r="AE56" s="246">
        <f t="shared" si="2"/>
        <v>0</v>
      </c>
      <c r="AF56" s="245">
        <f t="shared" si="2"/>
        <v>0</v>
      </c>
      <c r="AG56" s="246">
        <f t="shared" si="2"/>
        <v>0</v>
      </c>
      <c r="AH56" s="245">
        <f t="shared" si="2"/>
        <v>0</v>
      </c>
      <c r="AI56" s="247">
        <f t="shared" si="2"/>
        <v>0</v>
      </c>
      <c r="AJ56" s="245">
        <f t="shared" si="2"/>
        <v>0</v>
      </c>
      <c r="AK56" s="246">
        <f t="shared" si="2"/>
        <v>0</v>
      </c>
      <c r="AL56" s="245">
        <f t="shared" si="2"/>
        <v>0</v>
      </c>
      <c r="AM56" s="246">
        <f t="shared" si="2"/>
        <v>0</v>
      </c>
      <c r="AN56" s="245">
        <f t="shared" si="2"/>
        <v>0</v>
      </c>
      <c r="AO56" s="246">
        <f t="shared" si="2"/>
        <v>0</v>
      </c>
      <c r="AP56" s="245">
        <f t="shared" si="2"/>
        <v>0</v>
      </c>
      <c r="AQ56" s="246">
        <f t="shared" si="2"/>
        <v>0</v>
      </c>
      <c r="AR56" s="245">
        <f t="shared" si="2"/>
        <v>0</v>
      </c>
      <c r="AS56" s="246">
        <f t="shared" si="2"/>
        <v>0</v>
      </c>
      <c r="AT56" s="245">
        <f t="shared" si="2"/>
        <v>0</v>
      </c>
      <c r="AU56" s="246">
        <f t="shared" si="2"/>
        <v>0</v>
      </c>
      <c r="AV56" s="245">
        <f t="shared" si="2"/>
        <v>0</v>
      </c>
      <c r="AW56" s="246">
        <f t="shared" si="2"/>
        <v>0</v>
      </c>
      <c r="AX56" s="245">
        <f t="shared" si="2"/>
        <v>0</v>
      </c>
      <c r="AY56" s="246">
        <f t="shared" si="2"/>
        <v>0</v>
      </c>
      <c r="AZ56" s="245">
        <f t="shared" si="2"/>
        <v>0</v>
      </c>
      <c r="BA56" s="246">
        <f t="shared" si="2"/>
        <v>0</v>
      </c>
      <c r="BB56" s="245">
        <f t="shared" si="2"/>
        <v>0</v>
      </c>
      <c r="BC56" s="246">
        <f t="shared" si="2"/>
        <v>0</v>
      </c>
      <c r="BD56" s="245">
        <f t="shared" si="2"/>
        <v>0</v>
      </c>
      <c r="BE56" s="246">
        <f t="shared" si="2"/>
        <v>0</v>
      </c>
      <c r="BF56" s="245">
        <f t="shared" si="2"/>
        <v>0</v>
      </c>
      <c r="BG56" s="246">
        <f t="shared" si="2"/>
        <v>0</v>
      </c>
      <c r="BH56" s="245">
        <f t="shared" si="2"/>
        <v>0</v>
      </c>
      <c r="BI56" s="246">
        <f t="shared" si="2"/>
        <v>0</v>
      </c>
      <c r="BJ56" s="245">
        <f t="shared" si="2"/>
        <v>0</v>
      </c>
      <c r="BK56" s="246">
        <f t="shared" si="2"/>
        <v>0</v>
      </c>
      <c r="BL56" s="245">
        <f t="shared" si="2"/>
        <v>0</v>
      </c>
      <c r="BM56" s="246">
        <f t="shared" si="2"/>
        <v>0</v>
      </c>
      <c r="BN56" s="248"/>
    </row>
    <row r="57" spans="1:66" s="249" customFormat="1" ht="12" customHeight="1" outlineLevel="1">
      <c r="A57" s="439"/>
      <c r="B57" s="416"/>
      <c r="C57" s="250" t="s">
        <v>158</v>
      </c>
      <c r="D57" s="251">
        <f>D39+D41+D43+D45+D47+D49+D51+D53+D55</f>
        <v>0</v>
      </c>
      <c r="E57" s="252">
        <f t="shared" si="2"/>
        <v>0</v>
      </c>
      <c r="F57" s="251">
        <f t="shared" si="2"/>
        <v>0</v>
      </c>
      <c r="G57" s="252">
        <f t="shared" si="2"/>
        <v>0</v>
      </c>
      <c r="H57" s="251">
        <f t="shared" si="2"/>
        <v>0</v>
      </c>
      <c r="I57" s="252">
        <f t="shared" si="2"/>
        <v>0</v>
      </c>
      <c r="J57" s="251">
        <f t="shared" si="2"/>
        <v>0</v>
      </c>
      <c r="K57" s="252">
        <f t="shared" si="2"/>
        <v>0</v>
      </c>
      <c r="L57" s="251">
        <f t="shared" si="2"/>
        <v>0</v>
      </c>
      <c r="M57" s="252">
        <f t="shared" si="2"/>
        <v>0</v>
      </c>
      <c r="N57" s="251">
        <f t="shared" si="2"/>
        <v>0</v>
      </c>
      <c r="O57" s="252">
        <f t="shared" si="2"/>
        <v>0</v>
      </c>
      <c r="P57" s="251">
        <f t="shared" si="2"/>
        <v>0</v>
      </c>
      <c r="Q57" s="252">
        <f t="shared" si="2"/>
        <v>0</v>
      </c>
      <c r="R57" s="251">
        <f t="shared" si="2"/>
        <v>0</v>
      </c>
      <c r="S57" s="252">
        <f t="shared" si="2"/>
        <v>0</v>
      </c>
      <c r="T57" s="251">
        <f t="shared" si="2"/>
        <v>0</v>
      </c>
      <c r="U57" s="252">
        <f t="shared" si="2"/>
        <v>0</v>
      </c>
      <c r="V57" s="251">
        <f t="shared" si="2"/>
        <v>0</v>
      </c>
      <c r="W57" s="252">
        <f t="shared" si="2"/>
        <v>0</v>
      </c>
      <c r="X57" s="251">
        <f t="shared" si="2"/>
        <v>0</v>
      </c>
      <c r="Y57" s="252">
        <f t="shared" si="2"/>
        <v>0</v>
      </c>
      <c r="Z57" s="251">
        <f t="shared" si="2"/>
        <v>0</v>
      </c>
      <c r="AA57" s="252">
        <f t="shared" si="2"/>
        <v>0</v>
      </c>
      <c r="AB57" s="251">
        <f t="shared" si="2"/>
        <v>0</v>
      </c>
      <c r="AC57" s="252">
        <f t="shared" si="2"/>
        <v>0</v>
      </c>
      <c r="AD57" s="251">
        <f t="shared" si="2"/>
        <v>0</v>
      </c>
      <c r="AE57" s="252">
        <f t="shared" si="2"/>
        <v>0</v>
      </c>
      <c r="AF57" s="251">
        <f t="shared" si="2"/>
        <v>0</v>
      </c>
      <c r="AG57" s="252">
        <f t="shared" si="2"/>
        <v>0</v>
      </c>
      <c r="AH57" s="251">
        <f t="shared" si="2"/>
        <v>0</v>
      </c>
      <c r="AI57" s="253">
        <f t="shared" si="2"/>
        <v>0</v>
      </c>
      <c r="AJ57" s="251">
        <f t="shared" si="2"/>
        <v>0</v>
      </c>
      <c r="AK57" s="252">
        <f t="shared" si="2"/>
        <v>0</v>
      </c>
      <c r="AL57" s="251">
        <f t="shared" si="2"/>
        <v>0</v>
      </c>
      <c r="AM57" s="252">
        <f t="shared" si="2"/>
        <v>0</v>
      </c>
      <c r="AN57" s="251">
        <f t="shared" si="2"/>
        <v>0</v>
      </c>
      <c r="AO57" s="252">
        <f t="shared" si="2"/>
        <v>0</v>
      </c>
      <c r="AP57" s="251">
        <f t="shared" si="2"/>
        <v>0</v>
      </c>
      <c r="AQ57" s="252">
        <f t="shared" si="2"/>
        <v>0</v>
      </c>
      <c r="AR57" s="251">
        <f t="shared" si="2"/>
        <v>0</v>
      </c>
      <c r="AS57" s="252">
        <f t="shared" si="2"/>
        <v>0</v>
      </c>
      <c r="AT57" s="251">
        <f t="shared" si="2"/>
        <v>0</v>
      </c>
      <c r="AU57" s="252">
        <f t="shared" si="2"/>
        <v>0</v>
      </c>
      <c r="AV57" s="251">
        <f t="shared" si="2"/>
        <v>0</v>
      </c>
      <c r="AW57" s="252">
        <f t="shared" si="2"/>
        <v>0</v>
      </c>
      <c r="AX57" s="251">
        <f t="shared" si="2"/>
        <v>0</v>
      </c>
      <c r="AY57" s="252">
        <f t="shared" si="2"/>
        <v>0</v>
      </c>
      <c r="AZ57" s="251">
        <f t="shared" si="2"/>
        <v>0</v>
      </c>
      <c r="BA57" s="252">
        <f t="shared" si="2"/>
        <v>0</v>
      </c>
      <c r="BB57" s="251">
        <f t="shared" si="2"/>
        <v>0</v>
      </c>
      <c r="BC57" s="252">
        <f t="shared" si="2"/>
        <v>0</v>
      </c>
      <c r="BD57" s="251">
        <f t="shared" si="2"/>
        <v>0</v>
      </c>
      <c r="BE57" s="252">
        <f t="shared" si="2"/>
        <v>0</v>
      </c>
      <c r="BF57" s="251">
        <f t="shared" si="2"/>
        <v>0</v>
      </c>
      <c r="BG57" s="252">
        <f t="shared" si="2"/>
        <v>0</v>
      </c>
      <c r="BH57" s="251">
        <f t="shared" si="2"/>
        <v>0</v>
      </c>
      <c r="BI57" s="252">
        <f t="shared" si="2"/>
        <v>0</v>
      </c>
      <c r="BJ57" s="251">
        <f t="shared" si="2"/>
        <v>0</v>
      </c>
      <c r="BK57" s="252">
        <f t="shared" si="2"/>
        <v>0</v>
      </c>
      <c r="BL57" s="251">
        <f t="shared" si="2"/>
        <v>0</v>
      </c>
      <c r="BM57" s="252">
        <f t="shared" si="2"/>
        <v>0</v>
      </c>
      <c r="BN57" s="248"/>
    </row>
    <row r="58" spans="1:66" s="249" customFormat="1" ht="12" customHeight="1" outlineLevel="1">
      <c r="A58" s="439"/>
      <c r="B58" s="415" t="s">
        <v>168</v>
      </c>
      <c r="C58" s="244" t="s">
        <v>157</v>
      </c>
      <c r="D58" s="245"/>
      <c r="E58" s="246"/>
      <c r="F58" s="245"/>
      <c r="G58" s="246"/>
      <c r="H58" s="245"/>
      <c r="I58" s="246"/>
      <c r="J58" s="245"/>
      <c r="K58" s="246"/>
      <c r="L58" s="245"/>
      <c r="M58" s="246"/>
      <c r="N58" s="245"/>
      <c r="O58" s="246"/>
      <c r="P58" s="245"/>
      <c r="Q58" s="246"/>
      <c r="R58" s="245"/>
      <c r="S58" s="246"/>
      <c r="T58" s="245"/>
      <c r="U58" s="246"/>
      <c r="V58" s="245"/>
      <c r="W58" s="246"/>
      <c r="X58" s="245"/>
      <c r="Y58" s="246"/>
      <c r="Z58" s="245"/>
      <c r="AA58" s="246"/>
      <c r="AB58" s="245"/>
      <c r="AC58" s="246"/>
      <c r="AD58" s="245"/>
      <c r="AE58" s="246"/>
      <c r="AF58" s="245"/>
      <c r="AG58" s="246"/>
      <c r="AH58" s="245"/>
      <c r="AI58" s="247"/>
      <c r="AJ58" s="245"/>
      <c r="AK58" s="246"/>
      <c r="AL58" s="245"/>
      <c r="AM58" s="246"/>
      <c r="AN58" s="245"/>
      <c r="AO58" s="246"/>
      <c r="AP58" s="245"/>
      <c r="AQ58" s="246"/>
      <c r="AR58" s="245"/>
      <c r="AS58" s="246"/>
      <c r="AT58" s="245"/>
      <c r="AU58" s="246"/>
      <c r="AV58" s="245"/>
      <c r="AW58" s="246"/>
      <c r="AX58" s="245"/>
      <c r="AY58" s="246"/>
      <c r="AZ58" s="245"/>
      <c r="BA58" s="246"/>
      <c r="BB58" s="245"/>
      <c r="BC58" s="246"/>
      <c r="BD58" s="245"/>
      <c r="BE58" s="246"/>
      <c r="BF58" s="245"/>
      <c r="BG58" s="246"/>
      <c r="BH58" s="245"/>
      <c r="BI58" s="246"/>
      <c r="BJ58" s="245"/>
      <c r="BK58" s="246"/>
      <c r="BL58" s="245"/>
      <c r="BM58" s="246"/>
      <c r="BN58" s="248"/>
    </row>
    <row r="59" spans="1:66" s="249" customFormat="1" ht="12" customHeight="1" outlineLevel="1">
      <c r="A59" s="439"/>
      <c r="B59" s="416"/>
      <c r="C59" s="250" t="s">
        <v>158</v>
      </c>
      <c r="D59" s="251"/>
      <c r="E59" s="252"/>
      <c r="F59" s="251"/>
      <c r="G59" s="252"/>
      <c r="H59" s="251"/>
      <c r="I59" s="252"/>
      <c r="J59" s="251"/>
      <c r="K59" s="252"/>
      <c r="L59" s="251"/>
      <c r="M59" s="252"/>
      <c r="N59" s="251"/>
      <c r="O59" s="252"/>
      <c r="P59" s="251"/>
      <c r="Q59" s="252"/>
      <c r="R59" s="251"/>
      <c r="S59" s="252"/>
      <c r="T59" s="251"/>
      <c r="U59" s="252"/>
      <c r="V59" s="251"/>
      <c r="W59" s="252"/>
      <c r="X59" s="251"/>
      <c r="Y59" s="252"/>
      <c r="Z59" s="251"/>
      <c r="AA59" s="252"/>
      <c r="AB59" s="251"/>
      <c r="AC59" s="252"/>
      <c r="AD59" s="251"/>
      <c r="AE59" s="252"/>
      <c r="AF59" s="251"/>
      <c r="AG59" s="252"/>
      <c r="AH59" s="251"/>
      <c r="AI59" s="253"/>
      <c r="AJ59" s="251"/>
      <c r="AK59" s="252"/>
      <c r="AL59" s="251"/>
      <c r="AM59" s="252"/>
      <c r="AN59" s="251"/>
      <c r="AO59" s="252"/>
      <c r="AP59" s="251"/>
      <c r="AQ59" s="252"/>
      <c r="AR59" s="251"/>
      <c r="AS59" s="252"/>
      <c r="AT59" s="251"/>
      <c r="AU59" s="252"/>
      <c r="AV59" s="251"/>
      <c r="AW59" s="252"/>
      <c r="AX59" s="251"/>
      <c r="AY59" s="252"/>
      <c r="AZ59" s="251"/>
      <c r="BA59" s="252"/>
      <c r="BB59" s="251"/>
      <c r="BC59" s="252"/>
      <c r="BD59" s="251"/>
      <c r="BE59" s="252"/>
      <c r="BF59" s="251"/>
      <c r="BG59" s="252"/>
      <c r="BH59" s="251"/>
      <c r="BI59" s="252"/>
      <c r="BJ59" s="251"/>
      <c r="BK59" s="252"/>
      <c r="BL59" s="251"/>
      <c r="BM59" s="252"/>
      <c r="BN59" s="248"/>
    </row>
    <row r="60" spans="1:66" s="249" customFormat="1" ht="12" customHeight="1" outlineLevel="1">
      <c r="A60" s="439"/>
      <c r="B60" s="415" t="s">
        <v>169</v>
      </c>
      <c r="C60" s="244" t="s">
        <v>157</v>
      </c>
      <c r="D60" s="245"/>
      <c r="E60" s="246"/>
      <c r="F60" s="245"/>
      <c r="G60" s="246"/>
      <c r="H60" s="245"/>
      <c r="I60" s="246"/>
      <c r="J60" s="245"/>
      <c r="K60" s="246"/>
      <c r="L60" s="245"/>
      <c r="M60" s="246"/>
      <c r="N60" s="245"/>
      <c r="O60" s="246"/>
      <c r="P60" s="245"/>
      <c r="Q60" s="246"/>
      <c r="R60" s="245"/>
      <c r="S60" s="246"/>
      <c r="T60" s="245"/>
      <c r="U60" s="246"/>
      <c r="V60" s="245"/>
      <c r="W60" s="246"/>
      <c r="X60" s="245"/>
      <c r="Y60" s="246"/>
      <c r="Z60" s="245"/>
      <c r="AA60" s="246"/>
      <c r="AB60" s="245"/>
      <c r="AC60" s="246"/>
      <c r="AD60" s="245"/>
      <c r="AE60" s="246"/>
      <c r="AF60" s="245"/>
      <c r="AG60" s="246"/>
      <c r="AH60" s="245"/>
      <c r="AI60" s="247"/>
      <c r="AJ60" s="245"/>
      <c r="AK60" s="246"/>
      <c r="AL60" s="245"/>
      <c r="AM60" s="246"/>
      <c r="AN60" s="245"/>
      <c r="AO60" s="246"/>
      <c r="AP60" s="245"/>
      <c r="AQ60" s="246"/>
      <c r="AR60" s="245"/>
      <c r="AS60" s="246"/>
      <c r="AT60" s="245"/>
      <c r="AU60" s="246"/>
      <c r="AV60" s="245"/>
      <c r="AW60" s="246"/>
      <c r="AX60" s="245"/>
      <c r="AY60" s="246"/>
      <c r="AZ60" s="245"/>
      <c r="BA60" s="246"/>
      <c r="BB60" s="245"/>
      <c r="BC60" s="246"/>
      <c r="BD60" s="245"/>
      <c r="BE60" s="246"/>
      <c r="BF60" s="245"/>
      <c r="BG60" s="246"/>
      <c r="BH60" s="245"/>
      <c r="BI60" s="246"/>
      <c r="BJ60" s="245"/>
      <c r="BK60" s="246"/>
      <c r="BL60" s="245"/>
      <c r="BM60" s="246"/>
      <c r="BN60" s="254"/>
    </row>
    <row r="61" spans="1:66" s="249" customFormat="1" ht="12" customHeight="1" outlineLevel="1" thickBot="1">
      <c r="A61" s="439"/>
      <c r="B61" s="417"/>
      <c r="C61" s="255" t="s">
        <v>158</v>
      </c>
      <c r="D61" s="251"/>
      <c r="E61" s="252"/>
      <c r="F61" s="251"/>
      <c r="G61" s="252"/>
      <c r="H61" s="251"/>
      <c r="I61" s="252"/>
      <c r="J61" s="251"/>
      <c r="K61" s="252"/>
      <c r="L61" s="251"/>
      <c r="M61" s="252"/>
      <c r="N61" s="251"/>
      <c r="O61" s="252"/>
      <c r="P61" s="251"/>
      <c r="Q61" s="252"/>
      <c r="R61" s="251"/>
      <c r="S61" s="252"/>
      <c r="T61" s="251"/>
      <c r="U61" s="252"/>
      <c r="V61" s="251"/>
      <c r="W61" s="252"/>
      <c r="X61" s="251"/>
      <c r="Y61" s="252"/>
      <c r="Z61" s="251"/>
      <c r="AA61" s="252"/>
      <c r="AB61" s="251"/>
      <c r="AC61" s="252"/>
      <c r="AD61" s="251"/>
      <c r="AE61" s="252"/>
      <c r="AF61" s="251"/>
      <c r="AG61" s="252"/>
      <c r="AH61" s="251"/>
      <c r="AI61" s="253"/>
      <c r="AJ61" s="251"/>
      <c r="AK61" s="252"/>
      <c r="AL61" s="251"/>
      <c r="AM61" s="252"/>
      <c r="AN61" s="251"/>
      <c r="AO61" s="252"/>
      <c r="AP61" s="251"/>
      <c r="AQ61" s="252"/>
      <c r="AR61" s="251"/>
      <c r="AS61" s="252"/>
      <c r="AT61" s="251"/>
      <c r="AU61" s="252"/>
      <c r="AV61" s="251"/>
      <c r="AW61" s="252"/>
      <c r="AX61" s="251"/>
      <c r="AY61" s="252"/>
      <c r="AZ61" s="251"/>
      <c r="BA61" s="252"/>
      <c r="BB61" s="251"/>
      <c r="BC61" s="252"/>
      <c r="BD61" s="251"/>
      <c r="BE61" s="252"/>
      <c r="BF61" s="251"/>
      <c r="BG61" s="252"/>
      <c r="BH61" s="251"/>
      <c r="BI61" s="252"/>
      <c r="BJ61" s="251"/>
      <c r="BK61" s="252"/>
      <c r="BL61" s="251"/>
      <c r="BM61" s="252"/>
      <c r="BN61" s="254"/>
    </row>
    <row r="62" spans="1:66" ht="18" customHeight="1" thickBot="1">
      <c r="A62" s="439"/>
      <c r="B62" s="418" t="s">
        <v>171</v>
      </c>
      <c r="C62" s="256" t="s">
        <v>157</v>
      </c>
      <c r="D62" s="257">
        <f>D56+D58+D60</f>
        <v>0</v>
      </c>
      <c r="E62" s="258">
        <f t="shared" ref="E62:BM63" si="3">E56+E58+E60</f>
        <v>0</v>
      </c>
      <c r="F62" s="257">
        <f t="shared" si="3"/>
        <v>0</v>
      </c>
      <c r="G62" s="258">
        <f t="shared" si="3"/>
        <v>0</v>
      </c>
      <c r="H62" s="257">
        <f t="shared" si="3"/>
        <v>0</v>
      </c>
      <c r="I62" s="258">
        <f t="shared" si="3"/>
        <v>0</v>
      </c>
      <c r="J62" s="257">
        <f t="shared" si="3"/>
        <v>0</v>
      </c>
      <c r="K62" s="258">
        <f t="shared" si="3"/>
        <v>0</v>
      </c>
      <c r="L62" s="257">
        <f t="shared" si="3"/>
        <v>0</v>
      </c>
      <c r="M62" s="258">
        <f t="shared" si="3"/>
        <v>0</v>
      </c>
      <c r="N62" s="257">
        <f t="shared" si="3"/>
        <v>0</v>
      </c>
      <c r="O62" s="258">
        <f t="shared" si="3"/>
        <v>0</v>
      </c>
      <c r="P62" s="257">
        <f t="shared" si="3"/>
        <v>0</v>
      </c>
      <c r="Q62" s="258">
        <f t="shared" si="3"/>
        <v>0</v>
      </c>
      <c r="R62" s="257">
        <f t="shared" si="3"/>
        <v>0</v>
      </c>
      <c r="S62" s="258">
        <f t="shared" si="3"/>
        <v>0</v>
      </c>
      <c r="T62" s="257">
        <f t="shared" si="3"/>
        <v>0</v>
      </c>
      <c r="U62" s="258">
        <f t="shared" si="3"/>
        <v>0</v>
      </c>
      <c r="V62" s="257">
        <f t="shared" si="3"/>
        <v>0</v>
      </c>
      <c r="W62" s="258">
        <f t="shared" si="3"/>
        <v>0</v>
      </c>
      <c r="X62" s="257">
        <f t="shared" si="3"/>
        <v>0</v>
      </c>
      <c r="Y62" s="258">
        <f t="shared" si="3"/>
        <v>0</v>
      </c>
      <c r="Z62" s="257">
        <f t="shared" si="3"/>
        <v>0</v>
      </c>
      <c r="AA62" s="258">
        <f t="shared" si="3"/>
        <v>0</v>
      </c>
      <c r="AB62" s="257">
        <f t="shared" si="3"/>
        <v>0</v>
      </c>
      <c r="AC62" s="258">
        <f t="shared" si="3"/>
        <v>0</v>
      </c>
      <c r="AD62" s="257">
        <f t="shared" si="3"/>
        <v>0</v>
      </c>
      <c r="AE62" s="258">
        <f t="shared" si="3"/>
        <v>0</v>
      </c>
      <c r="AF62" s="257">
        <f t="shared" si="3"/>
        <v>0</v>
      </c>
      <c r="AG62" s="258">
        <f t="shared" si="3"/>
        <v>0</v>
      </c>
      <c r="AH62" s="257">
        <f t="shared" si="3"/>
        <v>0</v>
      </c>
      <c r="AI62" s="259">
        <f t="shared" si="3"/>
        <v>0</v>
      </c>
      <c r="AJ62" s="257">
        <f t="shared" si="3"/>
        <v>0</v>
      </c>
      <c r="AK62" s="258">
        <f t="shared" si="3"/>
        <v>0</v>
      </c>
      <c r="AL62" s="257">
        <f t="shared" si="3"/>
        <v>0</v>
      </c>
      <c r="AM62" s="258">
        <f t="shared" si="3"/>
        <v>0</v>
      </c>
      <c r="AN62" s="257">
        <f t="shared" si="3"/>
        <v>0</v>
      </c>
      <c r="AO62" s="258">
        <f t="shared" si="3"/>
        <v>0</v>
      </c>
      <c r="AP62" s="257">
        <f t="shared" si="3"/>
        <v>0</v>
      </c>
      <c r="AQ62" s="258">
        <f t="shared" si="3"/>
        <v>0</v>
      </c>
      <c r="AR62" s="257">
        <f t="shared" si="3"/>
        <v>0</v>
      </c>
      <c r="AS62" s="258">
        <f t="shared" si="3"/>
        <v>0</v>
      </c>
      <c r="AT62" s="257">
        <f t="shared" si="3"/>
        <v>0</v>
      </c>
      <c r="AU62" s="258">
        <f t="shared" si="3"/>
        <v>0</v>
      </c>
      <c r="AV62" s="257">
        <f t="shared" si="3"/>
        <v>0</v>
      </c>
      <c r="AW62" s="258">
        <f t="shared" si="3"/>
        <v>0</v>
      </c>
      <c r="AX62" s="257">
        <f t="shared" si="3"/>
        <v>0</v>
      </c>
      <c r="AY62" s="258">
        <f t="shared" si="3"/>
        <v>0</v>
      </c>
      <c r="AZ62" s="257">
        <f t="shared" si="3"/>
        <v>0</v>
      </c>
      <c r="BA62" s="258">
        <f t="shared" si="3"/>
        <v>0</v>
      </c>
      <c r="BB62" s="257">
        <f t="shared" si="3"/>
        <v>0</v>
      </c>
      <c r="BC62" s="258">
        <f t="shared" si="3"/>
        <v>0</v>
      </c>
      <c r="BD62" s="257">
        <f t="shared" si="3"/>
        <v>0</v>
      </c>
      <c r="BE62" s="258">
        <f t="shared" si="3"/>
        <v>0</v>
      </c>
      <c r="BF62" s="257">
        <f t="shared" si="3"/>
        <v>0</v>
      </c>
      <c r="BG62" s="258">
        <f t="shared" si="3"/>
        <v>0</v>
      </c>
      <c r="BH62" s="257">
        <f t="shared" si="3"/>
        <v>0</v>
      </c>
      <c r="BI62" s="258">
        <f t="shared" si="3"/>
        <v>0</v>
      </c>
      <c r="BJ62" s="257">
        <f t="shared" si="3"/>
        <v>0</v>
      </c>
      <c r="BK62" s="258">
        <f t="shared" si="3"/>
        <v>0</v>
      </c>
      <c r="BL62" s="257">
        <f t="shared" si="3"/>
        <v>0</v>
      </c>
      <c r="BM62" s="258">
        <f t="shared" si="3"/>
        <v>0</v>
      </c>
      <c r="BN62" s="260"/>
    </row>
    <row r="63" spans="1:66" ht="18" customHeight="1" thickBot="1">
      <c r="A63" s="439"/>
      <c r="B63" s="426"/>
      <c r="C63" s="261" t="s">
        <v>158</v>
      </c>
      <c r="D63" s="272">
        <f>D57+D59+D61</f>
        <v>0</v>
      </c>
      <c r="E63" s="273">
        <f t="shared" si="3"/>
        <v>0</v>
      </c>
      <c r="F63" s="272">
        <f t="shared" si="3"/>
        <v>0</v>
      </c>
      <c r="G63" s="273">
        <f t="shared" si="3"/>
        <v>0</v>
      </c>
      <c r="H63" s="272">
        <f t="shared" si="3"/>
        <v>0</v>
      </c>
      <c r="I63" s="273">
        <f t="shared" si="3"/>
        <v>0</v>
      </c>
      <c r="J63" s="272">
        <f t="shared" si="3"/>
        <v>0</v>
      </c>
      <c r="K63" s="273">
        <f t="shared" si="3"/>
        <v>0</v>
      </c>
      <c r="L63" s="272">
        <f t="shared" si="3"/>
        <v>0</v>
      </c>
      <c r="M63" s="273">
        <f t="shared" si="3"/>
        <v>0</v>
      </c>
      <c r="N63" s="272">
        <f t="shared" si="3"/>
        <v>0</v>
      </c>
      <c r="O63" s="273">
        <f t="shared" si="3"/>
        <v>0</v>
      </c>
      <c r="P63" s="272">
        <f t="shared" si="3"/>
        <v>0</v>
      </c>
      <c r="Q63" s="273">
        <f t="shared" si="3"/>
        <v>0</v>
      </c>
      <c r="R63" s="272">
        <f t="shared" si="3"/>
        <v>0</v>
      </c>
      <c r="S63" s="273">
        <f t="shared" si="3"/>
        <v>0</v>
      </c>
      <c r="T63" s="272">
        <f t="shared" si="3"/>
        <v>0</v>
      </c>
      <c r="U63" s="273">
        <f t="shared" si="3"/>
        <v>0</v>
      </c>
      <c r="V63" s="272">
        <f t="shared" si="3"/>
        <v>0</v>
      </c>
      <c r="W63" s="273">
        <f t="shared" si="3"/>
        <v>0</v>
      </c>
      <c r="X63" s="272">
        <f t="shared" si="3"/>
        <v>0</v>
      </c>
      <c r="Y63" s="273">
        <f t="shared" si="3"/>
        <v>0</v>
      </c>
      <c r="Z63" s="272">
        <f t="shared" si="3"/>
        <v>0</v>
      </c>
      <c r="AA63" s="273">
        <f t="shared" si="3"/>
        <v>0</v>
      </c>
      <c r="AB63" s="272">
        <f t="shared" si="3"/>
        <v>0</v>
      </c>
      <c r="AC63" s="273">
        <f t="shared" si="3"/>
        <v>0</v>
      </c>
      <c r="AD63" s="272">
        <f t="shared" si="3"/>
        <v>0</v>
      </c>
      <c r="AE63" s="273">
        <f t="shared" si="3"/>
        <v>0</v>
      </c>
      <c r="AF63" s="272">
        <f t="shared" si="3"/>
        <v>0</v>
      </c>
      <c r="AG63" s="273">
        <f t="shared" si="3"/>
        <v>0</v>
      </c>
      <c r="AH63" s="272">
        <f t="shared" si="3"/>
        <v>0</v>
      </c>
      <c r="AI63" s="274">
        <f t="shared" si="3"/>
        <v>0</v>
      </c>
      <c r="AJ63" s="272">
        <f t="shared" si="3"/>
        <v>0</v>
      </c>
      <c r="AK63" s="273">
        <f t="shared" si="3"/>
        <v>0</v>
      </c>
      <c r="AL63" s="272">
        <f t="shared" si="3"/>
        <v>0</v>
      </c>
      <c r="AM63" s="273">
        <f t="shared" si="3"/>
        <v>0</v>
      </c>
      <c r="AN63" s="272">
        <f t="shared" si="3"/>
        <v>0</v>
      </c>
      <c r="AO63" s="273">
        <f t="shared" si="3"/>
        <v>0</v>
      </c>
      <c r="AP63" s="272">
        <f t="shared" si="3"/>
        <v>0</v>
      </c>
      <c r="AQ63" s="273">
        <f t="shared" si="3"/>
        <v>0</v>
      </c>
      <c r="AR63" s="272">
        <f t="shared" si="3"/>
        <v>0</v>
      </c>
      <c r="AS63" s="273">
        <f t="shared" si="3"/>
        <v>0</v>
      </c>
      <c r="AT63" s="272">
        <f t="shared" si="3"/>
        <v>0</v>
      </c>
      <c r="AU63" s="273">
        <f t="shared" si="3"/>
        <v>0</v>
      </c>
      <c r="AV63" s="272">
        <f t="shared" si="3"/>
        <v>0</v>
      </c>
      <c r="AW63" s="273">
        <f t="shared" si="3"/>
        <v>0</v>
      </c>
      <c r="AX63" s="272">
        <f t="shared" si="3"/>
        <v>0</v>
      </c>
      <c r="AY63" s="273">
        <f t="shared" si="3"/>
        <v>0</v>
      </c>
      <c r="AZ63" s="272">
        <f t="shared" si="3"/>
        <v>0</v>
      </c>
      <c r="BA63" s="273">
        <f t="shared" si="3"/>
        <v>0</v>
      </c>
      <c r="BB63" s="272">
        <f t="shared" si="3"/>
        <v>0</v>
      </c>
      <c r="BC63" s="273">
        <f t="shared" si="3"/>
        <v>0</v>
      </c>
      <c r="BD63" s="272">
        <f t="shared" si="3"/>
        <v>0</v>
      </c>
      <c r="BE63" s="273">
        <f t="shared" si="3"/>
        <v>0</v>
      </c>
      <c r="BF63" s="272">
        <f t="shared" si="3"/>
        <v>0</v>
      </c>
      <c r="BG63" s="273">
        <f t="shared" si="3"/>
        <v>0</v>
      </c>
      <c r="BH63" s="272">
        <f t="shared" si="3"/>
        <v>0</v>
      </c>
      <c r="BI63" s="273">
        <f t="shared" si="3"/>
        <v>0</v>
      </c>
      <c r="BJ63" s="272">
        <f t="shared" si="3"/>
        <v>0</v>
      </c>
      <c r="BK63" s="273">
        <f t="shared" si="3"/>
        <v>0</v>
      </c>
      <c r="BL63" s="272">
        <f t="shared" si="3"/>
        <v>0</v>
      </c>
      <c r="BM63" s="273">
        <f t="shared" si="3"/>
        <v>0</v>
      </c>
      <c r="BN63" s="260"/>
    </row>
    <row r="64" spans="1:66" ht="14.25" customHeight="1">
      <c r="A64" s="427" t="s">
        <v>167</v>
      </c>
      <c r="B64" s="428"/>
      <c r="C64" s="275" t="s">
        <v>157</v>
      </c>
      <c r="D64" s="276">
        <f>D29+D56</f>
        <v>0</v>
      </c>
      <c r="E64" s="277">
        <f t="shared" ref="E64:BM68" si="4">E29+E56</f>
        <v>0</v>
      </c>
      <c r="F64" s="276">
        <f t="shared" si="4"/>
        <v>0</v>
      </c>
      <c r="G64" s="277">
        <f t="shared" si="4"/>
        <v>0</v>
      </c>
      <c r="H64" s="276">
        <f t="shared" si="4"/>
        <v>0</v>
      </c>
      <c r="I64" s="277">
        <f t="shared" si="4"/>
        <v>0</v>
      </c>
      <c r="J64" s="276">
        <f t="shared" si="4"/>
        <v>0</v>
      </c>
      <c r="K64" s="277">
        <f t="shared" si="4"/>
        <v>0</v>
      </c>
      <c r="L64" s="276">
        <f t="shared" si="4"/>
        <v>0</v>
      </c>
      <c r="M64" s="277">
        <f t="shared" si="4"/>
        <v>0</v>
      </c>
      <c r="N64" s="276">
        <f t="shared" si="4"/>
        <v>0</v>
      </c>
      <c r="O64" s="277">
        <f t="shared" si="4"/>
        <v>0</v>
      </c>
      <c r="P64" s="276">
        <f t="shared" si="4"/>
        <v>0</v>
      </c>
      <c r="Q64" s="277">
        <f t="shared" si="4"/>
        <v>0</v>
      </c>
      <c r="R64" s="276">
        <f t="shared" si="4"/>
        <v>0</v>
      </c>
      <c r="S64" s="277">
        <f t="shared" si="4"/>
        <v>0</v>
      </c>
      <c r="T64" s="276">
        <f t="shared" si="4"/>
        <v>0</v>
      </c>
      <c r="U64" s="277">
        <f t="shared" si="4"/>
        <v>0</v>
      </c>
      <c r="V64" s="276">
        <f t="shared" si="4"/>
        <v>0</v>
      </c>
      <c r="W64" s="277">
        <f t="shared" si="4"/>
        <v>0</v>
      </c>
      <c r="X64" s="276">
        <f t="shared" si="4"/>
        <v>0</v>
      </c>
      <c r="Y64" s="277">
        <f t="shared" si="4"/>
        <v>0</v>
      </c>
      <c r="Z64" s="276">
        <f t="shared" si="4"/>
        <v>0</v>
      </c>
      <c r="AA64" s="277">
        <f t="shared" si="4"/>
        <v>0</v>
      </c>
      <c r="AB64" s="276">
        <f t="shared" si="4"/>
        <v>0</v>
      </c>
      <c r="AC64" s="277">
        <f t="shared" si="4"/>
        <v>0</v>
      </c>
      <c r="AD64" s="276">
        <f t="shared" si="4"/>
        <v>0</v>
      </c>
      <c r="AE64" s="277">
        <f t="shared" si="4"/>
        <v>0</v>
      </c>
      <c r="AF64" s="276">
        <f t="shared" si="4"/>
        <v>0</v>
      </c>
      <c r="AG64" s="277">
        <f t="shared" si="4"/>
        <v>0</v>
      </c>
      <c r="AH64" s="276">
        <f t="shared" si="4"/>
        <v>0</v>
      </c>
      <c r="AI64" s="278">
        <f t="shared" si="4"/>
        <v>0</v>
      </c>
      <c r="AJ64" s="276">
        <f t="shared" si="4"/>
        <v>0</v>
      </c>
      <c r="AK64" s="277">
        <f t="shared" si="4"/>
        <v>0</v>
      </c>
      <c r="AL64" s="276">
        <f t="shared" si="4"/>
        <v>0</v>
      </c>
      <c r="AM64" s="277">
        <f t="shared" si="4"/>
        <v>0</v>
      </c>
      <c r="AN64" s="276">
        <f t="shared" si="4"/>
        <v>0</v>
      </c>
      <c r="AO64" s="277">
        <f t="shared" si="4"/>
        <v>0</v>
      </c>
      <c r="AP64" s="276">
        <f t="shared" si="4"/>
        <v>0</v>
      </c>
      <c r="AQ64" s="277">
        <f t="shared" si="4"/>
        <v>0</v>
      </c>
      <c r="AR64" s="276">
        <f t="shared" si="4"/>
        <v>0</v>
      </c>
      <c r="AS64" s="277">
        <f t="shared" si="4"/>
        <v>0</v>
      </c>
      <c r="AT64" s="276">
        <f t="shared" si="4"/>
        <v>0</v>
      </c>
      <c r="AU64" s="277">
        <f t="shared" si="4"/>
        <v>0</v>
      </c>
      <c r="AV64" s="276">
        <f t="shared" si="4"/>
        <v>0</v>
      </c>
      <c r="AW64" s="277">
        <f t="shared" si="4"/>
        <v>0</v>
      </c>
      <c r="AX64" s="276">
        <f t="shared" si="4"/>
        <v>0</v>
      </c>
      <c r="AY64" s="277">
        <f t="shared" si="4"/>
        <v>0</v>
      </c>
      <c r="AZ64" s="276">
        <f t="shared" si="4"/>
        <v>0</v>
      </c>
      <c r="BA64" s="277">
        <f t="shared" si="4"/>
        <v>0</v>
      </c>
      <c r="BB64" s="276">
        <f t="shared" si="4"/>
        <v>0</v>
      </c>
      <c r="BC64" s="277">
        <f t="shared" si="4"/>
        <v>0</v>
      </c>
      <c r="BD64" s="276">
        <f t="shared" si="4"/>
        <v>0</v>
      </c>
      <c r="BE64" s="277">
        <f t="shared" si="4"/>
        <v>0</v>
      </c>
      <c r="BF64" s="276">
        <f t="shared" si="4"/>
        <v>0</v>
      </c>
      <c r="BG64" s="277">
        <f t="shared" si="4"/>
        <v>0</v>
      </c>
      <c r="BH64" s="276">
        <f t="shared" si="4"/>
        <v>0</v>
      </c>
      <c r="BI64" s="277">
        <f t="shared" si="4"/>
        <v>0</v>
      </c>
      <c r="BJ64" s="276">
        <f t="shared" si="4"/>
        <v>0</v>
      </c>
      <c r="BK64" s="277">
        <f t="shared" si="4"/>
        <v>0</v>
      </c>
      <c r="BL64" s="276">
        <f t="shared" si="4"/>
        <v>0</v>
      </c>
      <c r="BM64" s="277">
        <f t="shared" si="4"/>
        <v>0</v>
      </c>
      <c r="BN64" s="279"/>
    </row>
    <row r="65" spans="1:66" ht="14.25" customHeight="1" thickBot="1">
      <c r="A65" s="429"/>
      <c r="B65" s="430"/>
      <c r="C65" s="280" t="s">
        <v>158</v>
      </c>
      <c r="D65" s="281">
        <f t="shared" ref="D65:S69" si="5">D30+D57</f>
        <v>0</v>
      </c>
      <c r="E65" s="282">
        <f t="shared" si="4"/>
        <v>0</v>
      </c>
      <c r="F65" s="281">
        <f t="shared" si="4"/>
        <v>0</v>
      </c>
      <c r="G65" s="282">
        <f t="shared" si="4"/>
        <v>0</v>
      </c>
      <c r="H65" s="281">
        <f t="shared" si="4"/>
        <v>0</v>
      </c>
      <c r="I65" s="282">
        <f t="shared" si="4"/>
        <v>0</v>
      </c>
      <c r="J65" s="281">
        <f t="shared" si="4"/>
        <v>0</v>
      </c>
      <c r="K65" s="282">
        <f t="shared" si="4"/>
        <v>0</v>
      </c>
      <c r="L65" s="281">
        <f t="shared" si="4"/>
        <v>0</v>
      </c>
      <c r="M65" s="282">
        <f t="shared" si="4"/>
        <v>0</v>
      </c>
      <c r="N65" s="281">
        <f t="shared" si="4"/>
        <v>0</v>
      </c>
      <c r="O65" s="282">
        <f t="shared" si="4"/>
        <v>0</v>
      </c>
      <c r="P65" s="281">
        <f t="shared" si="4"/>
        <v>0</v>
      </c>
      <c r="Q65" s="282">
        <f t="shared" si="4"/>
        <v>0</v>
      </c>
      <c r="R65" s="281">
        <f t="shared" si="4"/>
        <v>0</v>
      </c>
      <c r="S65" s="282">
        <f t="shared" si="4"/>
        <v>0</v>
      </c>
      <c r="T65" s="281">
        <f t="shared" si="4"/>
        <v>0</v>
      </c>
      <c r="U65" s="282">
        <f t="shared" si="4"/>
        <v>0</v>
      </c>
      <c r="V65" s="281">
        <f t="shared" si="4"/>
        <v>0</v>
      </c>
      <c r="W65" s="282">
        <f t="shared" si="4"/>
        <v>0</v>
      </c>
      <c r="X65" s="281">
        <f t="shared" si="4"/>
        <v>0</v>
      </c>
      <c r="Y65" s="282">
        <f t="shared" si="4"/>
        <v>0</v>
      </c>
      <c r="Z65" s="281">
        <f t="shared" si="4"/>
        <v>0</v>
      </c>
      <c r="AA65" s="282">
        <f t="shared" si="4"/>
        <v>0</v>
      </c>
      <c r="AB65" s="281">
        <f t="shared" si="4"/>
        <v>0</v>
      </c>
      <c r="AC65" s="282">
        <f t="shared" si="4"/>
        <v>0</v>
      </c>
      <c r="AD65" s="281">
        <f t="shared" si="4"/>
        <v>0</v>
      </c>
      <c r="AE65" s="282">
        <f t="shared" si="4"/>
        <v>0</v>
      </c>
      <c r="AF65" s="281">
        <f t="shared" si="4"/>
        <v>0</v>
      </c>
      <c r="AG65" s="282">
        <f t="shared" si="4"/>
        <v>0</v>
      </c>
      <c r="AH65" s="281">
        <f t="shared" si="4"/>
        <v>0</v>
      </c>
      <c r="AI65" s="283">
        <f t="shared" si="4"/>
        <v>0</v>
      </c>
      <c r="AJ65" s="281">
        <f t="shared" si="4"/>
        <v>0</v>
      </c>
      <c r="AK65" s="282">
        <f t="shared" si="4"/>
        <v>0</v>
      </c>
      <c r="AL65" s="281">
        <f t="shared" si="4"/>
        <v>0</v>
      </c>
      <c r="AM65" s="282">
        <f t="shared" si="4"/>
        <v>0</v>
      </c>
      <c r="AN65" s="281">
        <f t="shared" si="4"/>
        <v>0</v>
      </c>
      <c r="AO65" s="282">
        <f t="shared" si="4"/>
        <v>0</v>
      </c>
      <c r="AP65" s="281">
        <f t="shared" si="4"/>
        <v>0</v>
      </c>
      <c r="AQ65" s="282">
        <f t="shared" si="4"/>
        <v>0</v>
      </c>
      <c r="AR65" s="281">
        <f t="shared" si="4"/>
        <v>0</v>
      </c>
      <c r="AS65" s="282">
        <f t="shared" si="4"/>
        <v>0</v>
      </c>
      <c r="AT65" s="281">
        <f t="shared" si="4"/>
        <v>0</v>
      </c>
      <c r="AU65" s="282">
        <f t="shared" si="4"/>
        <v>0</v>
      </c>
      <c r="AV65" s="281">
        <f t="shared" si="4"/>
        <v>0</v>
      </c>
      <c r="AW65" s="282">
        <f t="shared" si="4"/>
        <v>0</v>
      </c>
      <c r="AX65" s="281">
        <f t="shared" si="4"/>
        <v>0</v>
      </c>
      <c r="AY65" s="282">
        <f t="shared" si="4"/>
        <v>0</v>
      </c>
      <c r="AZ65" s="281">
        <f t="shared" si="4"/>
        <v>0</v>
      </c>
      <c r="BA65" s="282">
        <f t="shared" si="4"/>
        <v>0</v>
      </c>
      <c r="BB65" s="281">
        <f t="shared" si="4"/>
        <v>0</v>
      </c>
      <c r="BC65" s="282">
        <f t="shared" si="4"/>
        <v>0</v>
      </c>
      <c r="BD65" s="281">
        <f t="shared" si="4"/>
        <v>0</v>
      </c>
      <c r="BE65" s="282">
        <f t="shared" si="4"/>
        <v>0</v>
      </c>
      <c r="BF65" s="281">
        <f t="shared" si="4"/>
        <v>0</v>
      </c>
      <c r="BG65" s="282">
        <f t="shared" si="4"/>
        <v>0</v>
      </c>
      <c r="BH65" s="281">
        <f t="shared" si="4"/>
        <v>0</v>
      </c>
      <c r="BI65" s="282">
        <f t="shared" si="4"/>
        <v>0</v>
      </c>
      <c r="BJ65" s="281">
        <f t="shared" si="4"/>
        <v>0</v>
      </c>
      <c r="BK65" s="282">
        <f t="shared" si="4"/>
        <v>0</v>
      </c>
      <c r="BL65" s="281">
        <f t="shared" si="4"/>
        <v>0</v>
      </c>
      <c r="BM65" s="282">
        <f t="shared" si="4"/>
        <v>0</v>
      </c>
      <c r="BN65" s="284"/>
    </row>
    <row r="66" spans="1:66" ht="14.25" customHeight="1">
      <c r="A66" s="431" t="s">
        <v>168</v>
      </c>
      <c r="B66" s="432"/>
      <c r="C66" s="275" t="s">
        <v>157</v>
      </c>
      <c r="D66" s="276">
        <f t="shared" si="5"/>
        <v>0</v>
      </c>
      <c r="E66" s="277">
        <f t="shared" si="4"/>
        <v>0</v>
      </c>
      <c r="F66" s="276">
        <f t="shared" si="4"/>
        <v>0</v>
      </c>
      <c r="G66" s="277">
        <f t="shared" si="4"/>
        <v>0</v>
      </c>
      <c r="H66" s="276">
        <f t="shared" si="4"/>
        <v>0</v>
      </c>
      <c r="I66" s="277">
        <f t="shared" si="4"/>
        <v>0</v>
      </c>
      <c r="J66" s="276">
        <f t="shared" si="4"/>
        <v>0</v>
      </c>
      <c r="K66" s="277">
        <f t="shared" si="4"/>
        <v>0</v>
      </c>
      <c r="L66" s="276">
        <f t="shared" si="4"/>
        <v>0</v>
      </c>
      <c r="M66" s="277">
        <f t="shared" si="4"/>
        <v>0</v>
      </c>
      <c r="N66" s="276">
        <f t="shared" si="4"/>
        <v>0</v>
      </c>
      <c r="O66" s="277">
        <f t="shared" si="4"/>
        <v>0</v>
      </c>
      <c r="P66" s="276">
        <f t="shared" si="4"/>
        <v>0</v>
      </c>
      <c r="Q66" s="277">
        <f t="shared" si="4"/>
        <v>0</v>
      </c>
      <c r="R66" s="276">
        <f t="shared" si="4"/>
        <v>0</v>
      </c>
      <c r="S66" s="277">
        <f t="shared" si="4"/>
        <v>0</v>
      </c>
      <c r="T66" s="276">
        <f t="shared" si="4"/>
        <v>0</v>
      </c>
      <c r="U66" s="277">
        <f t="shared" si="4"/>
        <v>0</v>
      </c>
      <c r="V66" s="276">
        <f t="shared" si="4"/>
        <v>0</v>
      </c>
      <c r="W66" s="277">
        <f t="shared" si="4"/>
        <v>0</v>
      </c>
      <c r="X66" s="276">
        <f t="shared" si="4"/>
        <v>0</v>
      </c>
      <c r="Y66" s="277">
        <f t="shared" si="4"/>
        <v>0</v>
      </c>
      <c r="Z66" s="276">
        <f t="shared" si="4"/>
        <v>0</v>
      </c>
      <c r="AA66" s="277">
        <f t="shared" si="4"/>
        <v>0</v>
      </c>
      <c r="AB66" s="276">
        <f t="shared" si="4"/>
        <v>0</v>
      </c>
      <c r="AC66" s="277">
        <f t="shared" si="4"/>
        <v>0</v>
      </c>
      <c r="AD66" s="276">
        <f t="shared" si="4"/>
        <v>0</v>
      </c>
      <c r="AE66" s="277">
        <f t="shared" si="4"/>
        <v>0</v>
      </c>
      <c r="AF66" s="276">
        <f t="shared" si="4"/>
        <v>0</v>
      </c>
      <c r="AG66" s="277">
        <f t="shared" si="4"/>
        <v>0</v>
      </c>
      <c r="AH66" s="276">
        <f t="shared" si="4"/>
        <v>0</v>
      </c>
      <c r="AI66" s="278">
        <f t="shared" si="4"/>
        <v>0</v>
      </c>
      <c r="AJ66" s="276">
        <f t="shared" si="4"/>
        <v>0</v>
      </c>
      <c r="AK66" s="277">
        <f t="shared" si="4"/>
        <v>0</v>
      </c>
      <c r="AL66" s="276">
        <f t="shared" si="4"/>
        <v>0</v>
      </c>
      <c r="AM66" s="277">
        <f t="shared" si="4"/>
        <v>0</v>
      </c>
      <c r="AN66" s="276">
        <f t="shared" si="4"/>
        <v>0</v>
      </c>
      <c r="AO66" s="277">
        <f t="shared" si="4"/>
        <v>0</v>
      </c>
      <c r="AP66" s="276">
        <f t="shared" si="4"/>
        <v>0</v>
      </c>
      <c r="AQ66" s="277">
        <f t="shared" si="4"/>
        <v>0</v>
      </c>
      <c r="AR66" s="276">
        <f t="shared" si="4"/>
        <v>0</v>
      </c>
      <c r="AS66" s="277">
        <f t="shared" si="4"/>
        <v>0</v>
      </c>
      <c r="AT66" s="276">
        <f t="shared" si="4"/>
        <v>0</v>
      </c>
      <c r="AU66" s="277">
        <f t="shared" si="4"/>
        <v>0</v>
      </c>
      <c r="AV66" s="276">
        <f t="shared" si="4"/>
        <v>0</v>
      </c>
      <c r="AW66" s="277">
        <f t="shared" si="4"/>
        <v>0</v>
      </c>
      <c r="AX66" s="276">
        <f t="shared" si="4"/>
        <v>0</v>
      </c>
      <c r="AY66" s="277">
        <f t="shared" si="4"/>
        <v>0</v>
      </c>
      <c r="AZ66" s="276">
        <f t="shared" si="4"/>
        <v>0</v>
      </c>
      <c r="BA66" s="277">
        <f t="shared" si="4"/>
        <v>0</v>
      </c>
      <c r="BB66" s="276">
        <f t="shared" si="4"/>
        <v>0</v>
      </c>
      <c r="BC66" s="277">
        <f t="shared" si="4"/>
        <v>0</v>
      </c>
      <c r="BD66" s="276">
        <f t="shared" si="4"/>
        <v>0</v>
      </c>
      <c r="BE66" s="277">
        <f t="shared" si="4"/>
        <v>0</v>
      </c>
      <c r="BF66" s="276">
        <f t="shared" si="4"/>
        <v>0</v>
      </c>
      <c r="BG66" s="277">
        <f t="shared" si="4"/>
        <v>0</v>
      </c>
      <c r="BH66" s="276">
        <f t="shared" si="4"/>
        <v>0</v>
      </c>
      <c r="BI66" s="277">
        <f t="shared" si="4"/>
        <v>0</v>
      </c>
      <c r="BJ66" s="276">
        <f t="shared" si="4"/>
        <v>0</v>
      </c>
      <c r="BK66" s="277">
        <f t="shared" si="4"/>
        <v>0</v>
      </c>
      <c r="BL66" s="276">
        <f t="shared" si="4"/>
        <v>0</v>
      </c>
      <c r="BM66" s="277">
        <f t="shared" si="4"/>
        <v>0</v>
      </c>
      <c r="BN66" s="279"/>
    </row>
    <row r="67" spans="1:66" ht="14.25" customHeight="1" thickBot="1">
      <c r="A67" s="429"/>
      <c r="B67" s="430"/>
      <c r="C67" s="280" t="s">
        <v>158</v>
      </c>
      <c r="D67" s="281">
        <f t="shared" si="5"/>
        <v>0</v>
      </c>
      <c r="E67" s="282">
        <f t="shared" si="4"/>
        <v>0</v>
      </c>
      <c r="F67" s="281">
        <f t="shared" si="4"/>
        <v>0</v>
      </c>
      <c r="G67" s="282">
        <f t="shared" si="4"/>
        <v>0</v>
      </c>
      <c r="H67" s="281">
        <f t="shared" si="4"/>
        <v>0</v>
      </c>
      <c r="I67" s="282">
        <f t="shared" si="4"/>
        <v>0</v>
      </c>
      <c r="J67" s="281">
        <f t="shared" si="4"/>
        <v>0</v>
      </c>
      <c r="K67" s="282">
        <f t="shared" si="4"/>
        <v>0</v>
      </c>
      <c r="L67" s="281">
        <f t="shared" si="4"/>
        <v>0</v>
      </c>
      <c r="M67" s="282">
        <f t="shared" si="4"/>
        <v>0</v>
      </c>
      <c r="N67" s="281">
        <f t="shared" si="4"/>
        <v>0</v>
      </c>
      <c r="O67" s="282">
        <f t="shared" si="4"/>
        <v>0</v>
      </c>
      <c r="P67" s="281">
        <f t="shared" si="4"/>
        <v>0</v>
      </c>
      <c r="Q67" s="282">
        <f t="shared" si="4"/>
        <v>0</v>
      </c>
      <c r="R67" s="281">
        <f t="shared" si="4"/>
        <v>0</v>
      </c>
      <c r="S67" s="282">
        <f t="shared" si="4"/>
        <v>0</v>
      </c>
      <c r="T67" s="281">
        <f t="shared" si="4"/>
        <v>0</v>
      </c>
      <c r="U67" s="282">
        <f t="shared" si="4"/>
        <v>0</v>
      </c>
      <c r="V67" s="281">
        <f t="shared" si="4"/>
        <v>0</v>
      </c>
      <c r="W67" s="282">
        <f t="shared" si="4"/>
        <v>0</v>
      </c>
      <c r="X67" s="281">
        <f t="shared" si="4"/>
        <v>0</v>
      </c>
      <c r="Y67" s="282">
        <f t="shared" si="4"/>
        <v>0</v>
      </c>
      <c r="Z67" s="281">
        <f t="shared" si="4"/>
        <v>0</v>
      </c>
      <c r="AA67" s="282">
        <f t="shared" si="4"/>
        <v>0</v>
      </c>
      <c r="AB67" s="281">
        <f t="shared" si="4"/>
        <v>0</v>
      </c>
      <c r="AC67" s="282">
        <f t="shared" si="4"/>
        <v>0</v>
      </c>
      <c r="AD67" s="281">
        <f t="shared" si="4"/>
        <v>0</v>
      </c>
      <c r="AE67" s="282">
        <f t="shared" si="4"/>
        <v>0</v>
      </c>
      <c r="AF67" s="281">
        <f t="shared" si="4"/>
        <v>0</v>
      </c>
      <c r="AG67" s="282">
        <f t="shared" si="4"/>
        <v>0</v>
      </c>
      <c r="AH67" s="281">
        <f t="shared" si="4"/>
        <v>0</v>
      </c>
      <c r="AI67" s="283">
        <f t="shared" si="4"/>
        <v>0</v>
      </c>
      <c r="AJ67" s="281">
        <f t="shared" si="4"/>
        <v>0</v>
      </c>
      <c r="AK67" s="282">
        <f t="shared" si="4"/>
        <v>0</v>
      </c>
      <c r="AL67" s="281">
        <f t="shared" si="4"/>
        <v>0</v>
      </c>
      <c r="AM67" s="282">
        <f t="shared" si="4"/>
        <v>0</v>
      </c>
      <c r="AN67" s="281">
        <f t="shared" si="4"/>
        <v>0</v>
      </c>
      <c r="AO67" s="282">
        <f t="shared" si="4"/>
        <v>0</v>
      </c>
      <c r="AP67" s="281">
        <f t="shared" si="4"/>
        <v>0</v>
      </c>
      <c r="AQ67" s="282">
        <f t="shared" si="4"/>
        <v>0</v>
      </c>
      <c r="AR67" s="281">
        <f t="shared" si="4"/>
        <v>0</v>
      </c>
      <c r="AS67" s="282">
        <f t="shared" si="4"/>
        <v>0</v>
      </c>
      <c r="AT67" s="281">
        <f t="shared" si="4"/>
        <v>0</v>
      </c>
      <c r="AU67" s="282">
        <f t="shared" si="4"/>
        <v>0</v>
      </c>
      <c r="AV67" s="281">
        <f t="shared" si="4"/>
        <v>0</v>
      </c>
      <c r="AW67" s="282">
        <f t="shared" si="4"/>
        <v>0</v>
      </c>
      <c r="AX67" s="281">
        <f t="shared" si="4"/>
        <v>0</v>
      </c>
      <c r="AY67" s="282">
        <f t="shared" si="4"/>
        <v>0</v>
      </c>
      <c r="AZ67" s="281">
        <f t="shared" si="4"/>
        <v>0</v>
      </c>
      <c r="BA67" s="282">
        <f t="shared" si="4"/>
        <v>0</v>
      </c>
      <c r="BB67" s="281">
        <f t="shared" si="4"/>
        <v>0</v>
      </c>
      <c r="BC67" s="282">
        <f t="shared" si="4"/>
        <v>0</v>
      </c>
      <c r="BD67" s="281">
        <f t="shared" si="4"/>
        <v>0</v>
      </c>
      <c r="BE67" s="282">
        <f t="shared" si="4"/>
        <v>0</v>
      </c>
      <c r="BF67" s="281">
        <f t="shared" si="4"/>
        <v>0</v>
      </c>
      <c r="BG67" s="282">
        <f t="shared" si="4"/>
        <v>0</v>
      </c>
      <c r="BH67" s="281">
        <f t="shared" si="4"/>
        <v>0</v>
      </c>
      <c r="BI67" s="282">
        <f t="shared" si="4"/>
        <v>0</v>
      </c>
      <c r="BJ67" s="281">
        <f t="shared" si="4"/>
        <v>0</v>
      </c>
      <c r="BK67" s="282">
        <f t="shared" si="4"/>
        <v>0</v>
      </c>
      <c r="BL67" s="281">
        <f t="shared" si="4"/>
        <v>0</v>
      </c>
      <c r="BM67" s="282">
        <f t="shared" si="4"/>
        <v>0</v>
      </c>
      <c r="BN67" s="284"/>
    </row>
    <row r="68" spans="1:66" ht="14.25" customHeight="1">
      <c r="A68" s="431" t="s">
        <v>169</v>
      </c>
      <c r="B68" s="432"/>
      <c r="C68" s="275" t="s">
        <v>157</v>
      </c>
      <c r="D68" s="276">
        <f t="shared" si="5"/>
        <v>0</v>
      </c>
      <c r="E68" s="277">
        <f t="shared" si="4"/>
        <v>0</v>
      </c>
      <c r="F68" s="276">
        <f t="shared" si="4"/>
        <v>0</v>
      </c>
      <c r="G68" s="277">
        <f t="shared" si="4"/>
        <v>0</v>
      </c>
      <c r="H68" s="276">
        <f t="shared" si="4"/>
        <v>0</v>
      </c>
      <c r="I68" s="277">
        <f t="shared" si="4"/>
        <v>0</v>
      </c>
      <c r="J68" s="276">
        <f t="shared" si="4"/>
        <v>0</v>
      </c>
      <c r="K68" s="277">
        <f t="shared" si="4"/>
        <v>0</v>
      </c>
      <c r="L68" s="276">
        <f t="shared" si="4"/>
        <v>0</v>
      </c>
      <c r="M68" s="277">
        <f t="shared" si="4"/>
        <v>0</v>
      </c>
      <c r="N68" s="276">
        <f t="shared" si="4"/>
        <v>0</v>
      </c>
      <c r="O68" s="277">
        <f t="shared" si="4"/>
        <v>0</v>
      </c>
      <c r="P68" s="276">
        <f t="shared" ref="P68:BM69" si="6">P33+P60</f>
        <v>0</v>
      </c>
      <c r="Q68" s="277">
        <f t="shared" si="6"/>
        <v>0</v>
      </c>
      <c r="R68" s="276">
        <f t="shared" si="6"/>
        <v>0</v>
      </c>
      <c r="S68" s="277">
        <f t="shared" si="6"/>
        <v>0</v>
      </c>
      <c r="T68" s="276">
        <f t="shared" si="6"/>
        <v>0</v>
      </c>
      <c r="U68" s="277">
        <f t="shared" si="6"/>
        <v>0</v>
      </c>
      <c r="V68" s="276">
        <f t="shared" si="6"/>
        <v>0</v>
      </c>
      <c r="W68" s="277">
        <f t="shared" si="6"/>
        <v>0</v>
      </c>
      <c r="X68" s="276">
        <f t="shared" si="6"/>
        <v>0</v>
      </c>
      <c r="Y68" s="277">
        <f t="shared" si="6"/>
        <v>0</v>
      </c>
      <c r="Z68" s="276">
        <f t="shared" si="6"/>
        <v>0</v>
      </c>
      <c r="AA68" s="277">
        <f t="shared" si="6"/>
        <v>0</v>
      </c>
      <c r="AB68" s="276">
        <f t="shared" si="6"/>
        <v>0</v>
      </c>
      <c r="AC68" s="277">
        <f t="shared" si="6"/>
        <v>0</v>
      </c>
      <c r="AD68" s="276">
        <f t="shared" si="6"/>
        <v>0</v>
      </c>
      <c r="AE68" s="277">
        <f t="shared" si="6"/>
        <v>0</v>
      </c>
      <c r="AF68" s="276">
        <f t="shared" si="6"/>
        <v>0</v>
      </c>
      <c r="AG68" s="277">
        <f t="shared" si="6"/>
        <v>0</v>
      </c>
      <c r="AH68" s="276">
        <f t="shared" si="6"/>
        <v>0</v>
      </c>
      <c r="AI68" s="278">
        <f t="shared" si="6"/>
        <v>0</v>
      </c>
      <c r="AJ68" s="276">
        <f t="shared" si="6"/>
        <v>0</v>
      </c>
      <c r="AK68" s="277">
        <f t="shared" si="6"/>
        <v>0</v>
      </c>
      <c r="AL68" s="276">
        <f t="shared" si="6"/>
        <v>0</v>
      </c>
      <c r="AM68" s="277">
        <f t="shared" si="6"/>
        <v>0</v>
      </c>
      <c r="AN68" s="276">
        <f t="shared" si="6"/>
        <v>0</v>
      </c>
      <c r="AO68" s="277">
        <f t="shared" si="6"/>
        <v>0</v>
      </c>
      <c r="AP68" s="276">
        <f t="shared" si="6"/>
        <v>0</v>
      </c>
      <c r="AQ68" s="277">
        <f t="shared" si="6"/>
        <v>0</v>
      </c>
      <c r="AR68" s="276">
        <f t="shared" si="6"/>
        <v>0</v>
      </c>
      <c r="AS68" s="277">
        <f t="shared" si="6"/>
        <v>0</v>
      </c>
      <c r="AT68" s="276">
        <f t="shared" si="6"/>
        <v>0</v>
      </c>
      <c r="AU68" s="277">
        <f t="shared" si="6"/>
        <v>0</v>
      </c>
      <c r="AV68" s="276">
        <f t="shared" si="6"/>
        <v>0</v>
      </c>
      <c r="AW68" s="277">
        <f t="shared" si="6"/>
        <v>0</v>
      </c>
      <c r="AX68" s="276">
        <f t="shared" si="6"/>
        <v>0</v>
      </c>
      <c r="AY68" s="277">
        <f t="shared" si="6"/>
        <v>0</v>
      </c>
      <c r="AZ68" s="276">
        <f t="shared" si="6"/>
        <v>0</v>
      </c>
      <c r="BA68" s="277">
        <f t="shared" si="6"/>
        <v>0</v>
      </c>
      <c r="BB68" s="276">
        <f t="shared" si="6"/>
        <v>0</v>
      </c>
      <c r="BC68" s="277">
        <f t="shared" si="6"/>
        <v>0</v>
      </c>
      <c r="BD68" s="276">
        <f t="shared" si="6"/>
        <v>0</v>
      </c>
      <c r="BE68" s="277">
        <f t="shared" si="6"/>
        <v>0</v>
      </c>
      <c r="BF68" s="276">
        <f t="shared" si="6"/>
        <v>0</v>
      </c>
      <c r="BG68" s="277">
        <f t="shared" si="6"/>
        <v>0</v>
      </c>
      <c r="BH68" s="276">
        <f t="shared" si="6"/>
        <v>0</v>
      </c>
      <c r="BI68" s="277">
        <f t="shared" si="6"/>
        <v>0</v>
      </c>
      <c r="BJ68" s="276">
        <f t="shared" si="6"/>
        <v>0</v>
      </c>
      <c r="BK68" s="277">
        <f t="shared" si="6"/>
        <v>0</v>
      </c>
      <c r="BL68" s="276">
        <f t="shared" si="6"/>
        <v>0</v>
      </c>
      <c r="BM68" s="277">
        <f t="shared" si="6"/>
        <v>0</v>
      </c>
      <c r="BN68" s="279"/>
    </row>
    <row r="69" spans="1:66" ht="14.25" customHeight="1" thickBot="1">
      <c r="A69" s="433"/>
      <c r="B69" s="434"/>
      <c r="C69" s="280" t="s">
        <v>158</v>
      </c>
      <c r="D69" s="285">
        <f t="shared" si="5"/>
        <v>0</v>
      </c>
      <c r="E69" s="286">
        <f t="shared" si="5"/>
        <v>0</v>
      </c>
      <c r="F69" s="281">
        <f t="shared" si="5"/>
        <v>0</v>
      </c>
      <c r="G69" s="282">
        <f t="shared" si="5"/>
        <v>0</v>
      </c>
      <c r="H69" s="281">
        <f t="shared" si="5"/>
        <v>0</v>
      </c>
      <c r="I69" s="282">
        <f t="shared" si="5"/>
        <v>0</v>
      </c>
      <c r="J69" s="281">
        <f t="shared" si="5"/>
        <v>0</v>
      </c>
      <c r="K69" s="282">
        <f t="shared" si="5"/>
        <v>0</v>
      </c>
      <c r="L69" s="281">
        <f t="shared" si="5"/>
        <v>0</v>
      </c>
      <c r="M69" s="282">
        <f t="shared" si="5"/>
        <v>0</v>
      </c>
      <c r="N69" s="281">
        <f t="shared" si="5"/>
        <v>0</v>
      </c>
      <c r="O69" s="282">
        <f t="shared" si="5"/>
        <v>0</v>
      </c>
      <c r="P69" s="281">
        <f t="shared" si="5"/>
        <v>0</v>
      </c>
      <c r="Q69" s="282">
        <f t="shared" si="5"/>
        <v>0</v>
      </c>
      <c r="R69" s="281">
        <f t="shared" si="5"/>
        <v>0</v>
      </c>
      <c r="S69" s="282">
        <f t="shared" si="5"/>
        <v>0</v>
      </c>
      <c r="T69" s="281">
        <f t="shared" si="6"/>
        <v>0</v>
      </c>
      <c r="U69" s="282">
        <f t="shared" si="6"/>
        <v>0</v>
      </c>
      <c r="V69" s="281">
        <f t="shared" si="6"/>
        <v>0</v>
      </c>
      <c r="W69" s="282">
        <f t="shared" si="6"/>
        <v>0</v>
      </c>
      <c r="X69" s="281">
        <f t="shared" si="6"/>
        <v>0</v>
      </c>
      <c r="Y69" s="282">
        <f t="shared" si="6"/>
        <v>0</v>
      </c>
      <c r="Z69" s="281">
        <f t="shared" si="6"/>
        <v>0</v>
      </c>
      <c r="AA69" s="282">
        <f t="shared" si="6"/>
        <v>0</v>
      </c>
      <c r="AB69" s="281">
        <f t="shared" si="6"/>
        <v>0</v>
      </c>
      <c r="AC69" s="282">
        <f t="shared" si="6"/>
        <v>0</v>
      </c>
      <c r="AD69" s="281">
        <f t="shared" si="6"/>
        <v>0</v>
      </c>
      <c r="AE69" s="282">
        <f t="shared" si="6"/>
        <v>0</v>
      </c>
      <c r="AF69" s="281">
        <f t="shared" si="6"/>
        <v>0</v>
      </c>
      <c r="AG69" s="282">
        <f t="shared" si="6"/>
        <v>0</v>
      </c>
      <c r="AH69" s="281">
        <f t="shared" si="6"/>
        <v>0</v>
      </c>
      <c r="AI69" s="283">
        <f t="shared" si="6"/>
        <v>0</v>
      </c>
      <c r="AJ69" s="281">
        <f t="shared" si="6"/>
        <v>0</v>
      </c>
      <c r="AK69" s="282">
        <f t="shared" si="6"/>
        <v>0</v>
      </c>
      <c r="AL69" s="281">
        <f t="shared" si="6"/>
        <v>0</v>
      </c>
      <c r="AM69" s="282">
        <f t="shared" si="6"/>
        <v>0</v>
      </c>
      <c r="AN69" s="281">
        <f t="shared" si="6"/>
        <v>0</v>
      </c>
      <c r="AO69" s="282">
        <f t="shared" si="6"/>
        <v>0</v>
      </c>
      <c r="AP69" s="281">
        <f t="shared" si="6"/>
        <v>0</v>
      </c>
      <c r="AQ69" s="282">
        <f t="shared" si="6"/>
        <v>0</v>
      </c>
      <c r="AR69" s="281">
        <f t="shared" si="6"/>
        <v>0</v>
      </c>
      <c r="AS69" s="282">
        <f t="shared" si="6"/>
        <v>0</v>
      </c>
      <c r="AT69" s="281">
        <f t="shared" si="6"/>
        <v>0</v>
      </c>
      <c r="AU69" s="282">
        <f t="shared" si="6"/>
        <v>0</v>
      </c>
      <c r="AV69" s="281">
        <f t="shared" si="6"/>
        <v>0</v>
      </c>
      <c r="AW69" s="282">
        <f t="shared" si="6"/>
        <v>0</v>
      </c>
      <c r="AX69" s="281">
        <f t="shared" si="6"/>
        <v>0</v>
      </c>
      <c r="AY69" s="282">
        <f t="shared" si="6"/>
        <v>0</v>
      </c>
      <c r="AZ69" s="281">
        <f t="shared" si="6"/>
        <v>0</v>
      </c>
      <c r="BA69" s="282">
        <f t="shared" si="6"/>
        <v>0</v>
      </c>
      <c r="BB69" s="281">
        <f t="shared" si="6"/>
        <v>0</v>
      </c>
      <c r="BC69" s="282">
        <f t="shared" si="6"/>
        <v>0</v>
      </c>
      <c r="BD69" s="281">
        <f t="shared" si="6"/>
        <v>0</v>
      </c>
      <c r="BE69" s="282">
        <f t="shared" si="6"/>
        <v>0</v>
      </c>
      <c r="BF69" s="281">
        <f t="shared" si="6"/>
        <v>0</v>
      </c>
      <c r="BG69" s="282">
        <f t="shared" si="6"/>
        <v>0</v>
      </c>
      <c r="BH69" s="281">
        <f t="shared" si="6"/>
        <v>0</v>
      </c>
      <c r="BI69" s="282">
        <f t="shared" si="6"/>
        <v>0</v>
      </c>
      <c r="BJ69" s="281">
        <f t="shared" si="6"/>
        <v>0</v>
      </c>
      <c r="BK69" s="282">
        <f t="shared" si="6"/>
        <v>0</v>
      </c>
      <c r="BL69" s="281">
        <f t="shared" si="6"/>
        <v>0</v>
      </c>
      <c r="BM69" s="282">
        <f t="shared" si="6"/>
        <v>0</v>
      </c>
      <c r="BN69" s="284"/>
    </row>
    <row r="70" spans="1:66" ht="19.5" customHeight="1">
      <c r="A70" s="435" t="s">
        <v>172</v>
      </c>
      <c r="B70" s="436"/>
      <c r="C70" s="287" t="s">
        <v>157</v>
      </c>
      <c r="D70" s="288">
        <f>D64+D66+D68</f>
        <v>0</v>
      </c>
      <c r="E70" s="289">
        <f t="shared" ref="E70:BM71" si="7">E64+E66+E68</f>
        <v>0</v>
      </c>
      <c r="F70" s="288">
        <f t="shared" si="7"/>
        <v>0</v>
      </c>
      <c r="G70" s="289">
        <f t="shared" si="7"/>
        <v>0</v>
      </c>
      <c r="H70" s="288">
        <f t="shared" si="7"/>
        <v>0</v>
      </c>
      <c r="I70" s="289">
        <f t="shared" si="7"/>
        <v>0</v>
      </c>
      <c r="J70" s="288">
        <f t="shared" si="7"/>
        <v>0</v>
      </c>
      <c r="K70" s="289">
        <f t="shared" si="7"/>
        <v>0</v>
      </c>
      <c r="L70" s="288">
        <f t="shared" si="7"/>
        <v>0</v>
      </c>
      <c r="M70" s="289">
        <f t="shared" si="7"/>
        <v>0</v>
      </c>
      <c r="N70" s="288">
        <f t="shared" si="7"/>
        <v>0</v>
      </c>
      <c r="O70" s="289">
        <f t="shared" si="7"/>
        <v>0</v>
      </c>
      <c r="P70" s="288">
        <f t="shared" si="7"/>
        <v>0</v>
      </c>
      <c r="Q70" s="289">
        <f t="shared" si="7"/>
        <v>0</v>
      </c>
      <c r="R70" s="288">
        <f t="shared" si="7"/>
        <v>0</v>
      </c>
      <c r="S70" s="289">
        <f t="shared" si="7"/>
        <v>0</v>
      </c>
      <c r="T70" s="288">
        <f t="shared" si="7"/>
        <v>0</v>
      </c>
      <c r="U70" s="289">
        <f t="shared" si="7"/>
        <v>0</v>
      </c>
      <c r="V70" s="288">
        <f t="shared" si="7"/>
        <v>0</v>
      </c>
      <c r="W70" s="289">
        <f t="shared" si="7"/>
        <v>0</v>
      </c>
      <c r="X70" s="288">
        <f t="shared" si="7"/>
        <v>0</v>
      </c>
      <c r="Y70" s="289">
        <f t="shared" si="7"/>
        <v>0</v>
      </c>
      <c r="Z70" s="288">
        <f t="shared" si="7"/>
        <v>0</v>
      </c>
      <c r="AA70" s="289">
        <f t="shared" si="7"/>
        <v>0</v>
      </c>
      <c r="AB70" s="288">
        <f t="shared" si="7"/>
        <v>0</v>
      </c>
      <c r="AC70" s="289">
        <f t="shared" si="7"/>
        <v>0</v>
      </c>
      <c r="AD70" s="288">
        <f t="shared" si="7"/>
        <v>0</v>
      </c>
      <c r="AE70" s="289">
        <f t="shared" si="7"/>
        <v>0</v>
      </c>
      <c r="AF70" s="288">
        <f t="shared" si="7"/>
        <v>0</v>
      </c>
      <c r="AG70" s="289">
        <f t="shared" si="7"/>
        <v>0</v>
      </c>
      <c r="AH70" s="288">
        <f t="shared" si="7"/>
        <v>0</v>
      </c>
      <c r="AI70" s="289">
        <f t="shared" si="7"/>
        <v>0</v>
      </c>
      <c r="AJ70" s="288">
        <f t="shared" si="7"/>
        <v>0</v>
      </c>
      <c r="AK70" s="289">
        <f t="shared" si="7"/>
        <v>0</v>
      </c>
      <c r="AL70" s="288">
        <f t="shared" si="7"/>
        <v>0</v>
      </c>
      <c r="AM70" s="289">
        <f t="shared" si="7"/>
        <v>0</v>
      </c>
      <c r="AN70" s="288">
        <f t="shared" si="7"/>
        <v>0</v>
      </c>
      <c r="AO70" s="289">
        <f t="shared" si="7"/>
        <v>0</v>
      </c>
      <c r="AP70" s="288">
        <f t="shared" si="7"/>
        <v>0</v>
      </c>
      <c r="AQ70" s="289">
        <f t="shared" si="7"/>
        <v>0</v>
      </c>
      <c r="AR70" s="288">
        <f t="shared" si="7"/>
        <v>0</v>
      </c>
      <c r="AS70" s="289">
        <f t="shared" si="7"/>
        <v>0</v>
      </c>
      <c r="AT70" s="288">
        <f t="shared" si="7"/>
        <v>0</v>
      </c>
      <c r="AU70" s="289">
        <f t="shared" si="7"/>
        <v>0</v>
      </c>
      <c r="AV70" s="288">
        <f t="shared" si="7"/>
        <v>0</v>
      </c>
      <c r="AW70" s="289">
        <f t="shared" si="7"/>
        <v>0</v>
      </c>
      <c r="AX70" s="288">
        <f t="shared" si="7"/>
        <v>0</v>
      </c>
      <c r="AY70" s="289">
        <f t="shared" si="7"/>
        <v>0</v>
      </c>
      <c r="AZ70" s="288">
        <f t="shared" si="7"/>
        <v>0</v>
      </c>
      <c r="BA70" s="289">
        <f t="shared" si="7"/>
        <v>0</v>
      </c>
      <c r="BB70" s="288">
        <f t="shared" si="7"/>
        <v>0</v>
      </c>
      <c r="BC70" s="289">
        <f t="shared" si="7"/>
        <v>0</v>
      </c>
      <c r="BD70" s="288">
        <f t="shared" si="7"/>
        <v>0</v>
      </c>
      <c r="BE70" s="289">
        <f t="shared" si="7"/>
        <v>0</v>
      </c>
      <c r="BF70" s="288">
        <f t="shared" si="7"/>
        <v>0</v>
      </c>
      <c r="BG70" s="289">
        <f t="shared" si="7"/>
        <v>0</v>
      </c>
      <c r="BH70" s="288">
        <f t="shared" si="7"/>
        <v>0</v>
      </c>
      <c r="BI70" s="289">
        <f t="shared" si="7"/>
        <v>0</v>
      </c>
      <c r="BJ70" s="288">
        <f t="shared" si="7"/>
        <v>0</v>
      </c>
      <c r="BK70" s="289">
        <f t="shared" si="7"/>
        <v>0</v>
      </c>
      <c r="BL70" s="288">
        <f t="shared" si="7"/>
        <v>0</v>
      </c>
      <c r="BM70" s="289">
        <f t="shared" si="7"/>
        <v>0</v>
      </c>
      <c r="BN70" s="290"/>
    </row>
    <row r="71" spans="1:66" ht="19.5" customHeight="1" thickBot="1">
      <c r="A71" s="437"/>
      <c r="B71" s="438"/>
      <c r="C71" s="291" t="s">
        <v>158</v>
      </c>
      <c r="D71" s="292">
        <f>D65+D67+D69</f>
        <v>0</v>
      </c>
      <c r="E71" s="293">
        <f t="shared" si="7"/>
        <v>0</v>
      </c>
      <c r="F71" s="292">
        <f t="shared" si="7"/>
        <v>0</v>
      </c>
      <c r="G71" s="293">
        <f t="shared" si="7"/>
        <v>0</v>
      </c>
      <c r="H71" s="292">
        <f t="shared" si="7"/>
        <v>0</v>
      </c>
      <c r="I71" s="293">
        <f t="shared" si="7"/>
        <v>0</v>
      </c>
      <c r="J71" s="292">
        <f t="shared" si="7"/>
        <v>0</v>
      </c>
      <c r="K71" s="293">
        <f t="shared" si="7"/>
        <v>0</v>
      </c>
      <c r="L71" s="292">
        <f t="shared" si="7"/>
        <v>0</v>
      </c>
      <c r="M71" s="293">
        <f t="shared" si="7"/>
        <v>0</v>
      </c>
      <c r="N71" s="292">
        <f t="shared" si="7"/>
        <v>0</v>
      </c>
      <c r="O71" s="293">
        <f t="shared" si="7"/>
        <v>0</v>
      </c>
      <c r="P71" s="292">
        <f t="shared" si="7"/>
        <v>0</v>
      </c>
      <c r="Q71" s="293">
        <f t="shared" si="7"/>
        <v>0</v>
      </c>
      <c r="R71" s="292">
        <f t="shared" si="7"/>
        <v>0</v>
      </c>
      <c r="S71" s="293">
        <f t="shared" si="7"/>
        <v>0</v>
      </c>
      <c r="T71" s="292">
        <f t="shared" si="7"/>
        <v>0</v>
      </c>
      <c r="U71" s="293">
        <f t="shared" si="7"/>
        <v>0</v>
      </c>
      <c r="V71" s="292">
        <f t="shared" si="7"/>
        <v>0</v>
      </c>
      <c r="W71" s="293">
        <f t="shared" si="7"/>
        <v>0</v>
      </c>
      <c r="X71" s="292">
        <f t="shared" si="7"/>
        <v>0</v>
      </c>
      <c r="Y71" s="293">
        <f t="shared" si="7"/>
        <v>0</v>
      </c>
      <c r="Z71" s="292">
        <f t="shared" si="7"/>
        <v>0</v>
      </c>
      <c r="AA71" s="293">
        <f t="shared" si="7"/>
        <v>0</v>
      </c>
      <c r="AB71" s="292">
        <f t="shared" si="7"/>
        <v>0</v>
      </c>
      <c r="AC71" s="293">
        <f t="shared" si="7"/>
        <v>0</v>
      </c>
      <c r="AD71" s="292">
        <f t="shared" si="7"/>
        <v>0</v>
      </c>
      <c r="AE71" s="293">
        <f t="shared" si="7"/>
        <v>0</v>
      </c>
      <c r="AF71" s="292">
        <f t="shared" si="7"/>
        <v>0</v>
      </c>
      <c r="AG71" s="293">
        <f t="shared" si="7"/>
        <v>0</v>
      </c>
      <c r="AH71" s="292">
        <f t="shared" si="7"/>
        <v>0</v>
      </c>
      <c r="AI71" s="293">
        <f t="shared" si="7"/>
        <v>0</v>
      </c>
      <c r="AJ71" s="292">
        <f t="shared" si="7"/>
        <v>0</v>
      </c>
      <c r="AK71" s="293">
        <f t="shared" si="7"/>
        <v>0</v>
      </c>
      <c r="AL71" s="292">
        <f t="shared" si="7"/>
        <v>0</v>
      </c>
      <c r="AM71" s="293">
        <f t="shared" si="7"/>
        <v>0</v>
      </c>
      <c r="AN71" s="292">
        <f t="shared" si="7"/>
        <v>0</v>
      </c>
      <c r="AO71" s="293">
        <f t="shared" si="7"/>
        <v>0</v>
      </c>
      <c r="AP71" s="292">
        <f t="shared" si="7"/>
        <v>0</v>
      </c>
      <c r="AQ71" s="293">
        <f t="shared" si="7"/>
        <v>0</v>
      </c>
      <c r="AR71" s="292">
        <f t="shared" si="7"/>
        <v>0</v>
      </c>
      <c r="AS71" s="293">
        <f t="shared" si="7"/>
        <v>0</v>
      </c>
      <c r="AT71" s="292">
        <f t="shared" si="7"/>
        <v>0</v>
      </c>
      <c r="AU71" s="293">
        <f t="shared" si="7"/>
        <v>0</v>
      </c>
      <c r="AV71" s="292">
        <f t="shared" si="7"/>
        <v>0</v>
      </c>
      <c r="AW71" s="293">
        <f t="shared" si="7"/>
        <v>0</v>
      </c>
      <c r="AX71" s="292">
        <f t="shared" si="7"/>
        <v>0</v>
      </c>
      <c r="AY71" s="293">
        <f t="shared" si="7"/>
        <v>0</v>
      </c>
      <c r="AZ71" s="292">
        <f t="shared" si="7"/>
        <v>0</v>
      </c>
      <c r="BA71" s="293">
        <f t="shared" si="7"/>
        <v>0</v>
      </c>
      <c r="BB71" s="292">
        <f t="shared" si="7"/>
        <v>0</v>
      </c>
      <c r="BC71" s="293">
        <f t="shared" si="7"/>
        <v>0</v>
      </c>
      <c r="BD71" s="292">
        <f t="shared" si="7"/>
        <v>0</v>
      </c>
      <c r="BE71" s="293">
        <f t="shared" si="7"/>
        <v>0</v>
      </c>
      <c r="BF71" s="292">
        <f t="shared" si="7"/>
        <v>0</v>
      </c>
      <c r="BG71" s="293">
        <f t="shared" si="7"/>
        <v>0</v>
      </c>
      <c r="BH71" s="292">
        <f t="shared" si="7"/>
        <v>0</v>
      </c>
      <c r="BI71" s="293">
        <f t="shared" si="7"/>
        <v>0</v>
      </c>
      <c r="BJ71" s="292">
        <f t="shared" si="7"/>
        <v>0</v>
      </c>
      <c r="BK71" s="293">
        <f t="shared" si="7"/>
        <v>0</v>
      </c>
      <c r="BL71" s="292">
        <f t="shared" si="7"/>
        <v>0</v>
      </c>
      <c r="BM71" s="293">
        <f t="shared" si="7"/>
        <v>0</v>
      </c>
      <c r="BN71" s="294"/>
    </row>
    <row r="72" spans="1:66" s="296" customFormat="1" ht="34.9" customHeight="1">
      <c r="A72" s="295"/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95"/>
      <c r="U72" s="295"/>
      <c r="V72" s="295"/>
      <c r="W72" s="295"/>
      <c r="X72" s="295"/>
      <c r="Y72" s="295"/>
      <c r="Z72" s="295"/>
      <c r="AA72" s="295"/>
      <c r="AB72" s="295"/>
      <c r="AC72" s="295"/>
      <c r="AD72" s="295"/>
      <c r="AE72" s="295"/>
      <c r="AF72" s="295"/>
      <c r="AG72" s="295"/>
      <c r="AH72" s="295"/>
      <c r="AI72" s="295"/>
      <c r="AJ72" s="295"/>
      <c r="AK72" s="295"/>
      <c r="AL72" s="295"/>
      <c r="AM72" s="295"/>
      <c r="AN72" s="295"/>
      <c r="AO72" s="295"/>
      <c r="AP72" s="295"/>
      <c r="AQ72" s="295"/>
      <c r="AR72" s="295"/>
      <c r="AS72" s="295"/>
      <c r="AT72" s="295"/>
      <c r="AU72" s="295"/>
      <c r="AV72" s="295"/>
      <c r="AW72" s="295"/>
      <c r="AX72" s="295"/>
      <c r="AY72" s="295"/>
      <c r="AZ72" s="295"/>
      <c r="BA72" s="295"/>
      <c r="BB72" s="295"/>
      <c r="BC72" s="295"/>
      <c r="BD72" s="295"/>
      <c r="BE72" s="295"/>
      <c r="BF72" s="295"/>
      <c r="BG72" s="295"/>
      <c r="BH72" s="295"/>
      <c r="BI72" s="295"/>
      <c r="BJ72" s="295"/>
      <c r="BK72" s="295"/>
      <c r="BL72" s="295"/>
      <c r="BM72" s="295"/>
      <c r="BN72" s="295"/>
    </row>
    <row r="73" spans="1:66" s="296" customFormat="1" ht="86.25" customHeight="1">
      <c r="A73" s="295"/>
      <c r="B73" s="421" t="s">
        <v>178</v>
      </c>
      <c r="C73" s="421"/>
      <c r="D73" s="421"/>
      <c r="E73" s="421"/>
      <c r="F73" s="421"/>
      <c r="G73" s="421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95"/>
      <c r="U73" s="295"/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5"/>
      <c r="AW73" s="295"/>
      <c r="AX73" s="295"/>
      <c r="AY73" s="295"/>
      <c r="AZ73" s="295"/>
      <c r="BA73" s="295"/>
      <c r="BB73" s="295"/>
      <c r="BC73" s="295"/>
      <c r="BD73" s="295"/>
      <c r="BE73" s="295"/>
      <c r="BF73" s="295"/>
      <c r="BG73" s="295"/>
      <c r="BH73" s="295"/>
      <c r="BI73" s="295"/>
      <c r="BJ73" s="295"/>
      <c r="BK73" s="295"/>
      <c r="BL73" s="295"/>
      <c r="BM73" s="295"/>
      <c r="BN73" s="295"/>
    </row>
    <row r="74" spans="1:66" ht="28.5" hidden="1" customHeight="1">
      <c r="A74" s="297"/>
      <c r="B74" s="298" t="s">
        <v>173</v>
      </c>
    </row>
    <row r="75" spans="1:66" ht="28.5" hidden="1" customHeight="1">
      <c r="A75" s="423"/>
      <c r="B75" s="299"/>
      <c r="C75" s="300"/>
      <c r="D75" s="301"/>
      <c r="E75" s="301"/>
      <c r="F75" s="302"/>
      <c r="G75" s="301"/>
      <c r="H75" s="301"/>
      <c r="I75" s="301"/>
      <c r="J75" s="301"/>
      <c r="K75" s="301"/>
      <c r="L75" s="301"/>
      <c r="M75" s="301"/>
      <c r="N75" s="301"/>
      <c r="O75" s="301"/>
      <c r="P75" s="301"/>
      <c r="Q75" s="301"/>
      <c r="R75" s="301"/>
      <c r="S75" s="301"/>
      <c r="T75" s="301"/>
      <c r="U75" s="301"/>
      <c r="V75" s="301"/>
      <c r="W75" s="301"/>
      <c r="X75" s="301"/>
      <c r="Y75" s="301"/>
      <c r="Z75" s="301"/>
      <c r="AA75" s="301"/>
      <c r="AB75" s="301"/>
      <c r="AC75" s="301"/>
      <c r="AD75" s="301"/>
      <c r="AE75" s="301"/>
      <c r="AF75" s="301"/>
      <c r="AG75" s="301"/>
      <c r="AH75" s="301"/>
      <c r="AI75" s="301"/>
      <c r="AJ75" s="301"/>
      <c r="AK75" s="301"/>
      <c r="AL75" s="301"/>
      <c r="AM75" s="301"/>
      <c r="AN75" s="301"/>
      <c r="AO75" s="301"/>
      <c r="AP75" s="301"/>
      <c r="AQ75" s="301"/>
      <c r="AR75" s="301"/>
      <c r="AS75" s="301"/>
      <c r="AT75" s="301"/>
      <c r="AU75" s="301"/>
      <c r="AV75" s="301"/>
      <c r="AW75" s="301"/>
      <c r="AX75" s="301"/>
      <c r="AY75" s="301"/>
      <c r="AZ75" s="301"/>
      <c r="BA75" s="301"/>
      <c r="BB75" s="301"/>
      <c r="BC75" s="301"/>
      <c r="BD75" s="301"/>
      <c r="BE75" s="301"/>
      <c r="BF75" s="301"/>
      <c r="BG75" s="301"/>
      <c r="BH75" s="301"/>
      <c r="BI75" s="301"/>
      <c r="BJ75" s="301"/>
      <c r="BK75" s="301"/>
      <c r="BL75" s="301"/>
      <c r="BM75" s="301"/>
      <c r="BN75" s="303"/>
    </row>
    <row r="76" spans="1:66" ht="28.5" hidden="1" customHeight="1">
      <c r="A76" s="424"/>
      <c r="B76" s="299"/>
      <c r="C76" s="300"/>
      <c r="D76" s="301"/>
      <c r="E76" s="301"/>
      <c r="F76" s="302"/>
      <c r="G76" s="301"/>
      <c r="H76" s="301"/>
      <c r="I76" s="301"/>
      <c r="J76" s="301"/>
      <c r="K76" s="301"/>
      <c r="L76" s="301"/>
      <c r="M76" s="301"/>
      <c r="N76" s="301"/>
      <c r="O76" s="301"/>
      <c r="P76" s="301"/>
      <c r="Q76" s="301"/>
      <c r="R76" s="301"/>
      <c r="S76" s="301"/>
      <c r="T76" s="301"/>
      <c r="U76" s="301"/>
      <c r="V76" s="301"/>
      <c r="W76" s="301"/>
      <c r="X76" s="301"/>
      <c r="Y76" s="301"/>
      <c r="Z76" s="301"/>
      <c r="AA76" s="301"/>
      <c r="AB76" s="301"/>
      <c r="AC76" s="301"/>
      <c r="AD76" s="301"/>
      <c r="AE76" s="301"/>
      <c r="AF76" s="301"/>
      <c r="AG76" s="301"/>
      <c r="AH76" s="301"/>
      <c r="AI76" s="301"/>
      <c r="AJ76" s="301"/>
      <c r="AK76" s="301"/>
      <c r="AL76" s="301"/>
      <c r="AM76" s="301"/>
      <c r="AN76" s="301"/>
      <c r="AO76" s="301"/>
      <c r="AP76" s="301"/>
      <c r="AQ76" s="301"/>
      <c r="AR76" s="301"/>
      <c r="AS76" s="301"/>
      <c r="AT76" s="301"/>
      <c r="AU76" s="301"/>
      <c r="AV76" s="301"/>
      <c r="AW76" s="301"/>
      <c r="AX76" s="301"/>
      <c r="AY76" s="301"/>
      <c r="AZ76" s="301"/>
      <c r="BA76" s="301"/>
      <c r="BB76" s="301"/>
      <c r="BC76" s="301"/>
      <c r="BD76" s="301"/>
      <c r="BE76" s="301"/>
      <c r="BF76" s="301"/>
      <c r="BG76" s="301"/>
      <c r="BH76" s="301"/>
      <c r="BI76" s="301"/>
      <c r="BJ76" s="301"/>
      <c r="BK76" s="301"/>
      <c r="BL76" s="301"/>
      <c r="BM76" s="301"/>
      <c r="BN76" s="303"/>
    </row>
    <row r="77" spans="1:66" ht="22.5" hidden="1" customHeight="1">
      <c r="A77" s="424"/>
      <c r="B77" s="304"/>
      <c r="C77" s="300"/>
      <c r="D77" s="301"/>
      <c r="E77" s="301"/>
      <c r="F77" s="302"/>
      <c r="G77" s="301"/>
      <c r="H77" s="301"/>
      <c r="I77" s="301"/>
      <c r="J77" s="301"/>
      <c r="K77" s="301"/>
      <c r="L77" s="301"/>
      <c r="M77" s="301"/>
      <c r="N77" s="301"/>
      <c r="O77" s="301"/>
      <c r="P77" s="301"/>
      <c r="Q77" s="301"/>
      <c r="R77" s="301"/>
      <c r="S77" s="301"/>
      <c r="T77" s="301"/>
      <c r="U77" s="301"/>
      <c r="V77" s="301"/>
      <c r="W77" s="301"/>
      <c r="X77" s="301"/>
      <c r="Y77" s="301"/>
      <c r="Z77" s="301"/>
      <c r="AA77" s="301"/>
      <c r="AB77" s="301"/>
      <c r="AC77" s="301"/>
      <c r="AD77" s="301"/>
      <c r="AE77" s="301"/>
      <c r="AF77" s="301"/>
      <c r="AG77" s="301"/>
      <c r="AH77" s="301"/>
      <c r="AI77" s="301"/>
      <c r="AJ77" s="301"/>
      <c r="AK77" s="301"/>
      <c r="AL77" s="301"/>
      <c r="AM77" s="301"/>
      <c r="AN77" s="301"/>
      <c r="AO77" s="301"/>
      <c r="AP77" s="301"/>
      <c r="AQ77" s="301"/>
      <c r="AR77" s="301"/>
      <c r="AS77" s="301"/>
      <c r="AT77" s="301"/>
      <c r="AU77" s="301"/>
      <c r="AV77" s="301"/>
      <c r="AW77" s="301"/>
      <c r="AX77" s="301"/>
      <c r="AY77" s="301"/>
      <c r="AZ77" s="301"/>
      <c r="BA77" s="301"/>
      <c r="BB77" s="301"/>
      <c r="BC77" s="301"/>
      <c r="BD77" s="301"/>
      <c r="BE77" s="301"/>
      <c r="BF77" s="301"/>
      <c r="BG77" s="301"/>
      <c r="BH77" s="301"/>
      <c r="BI77" s="301"/>
      <c r="BJ77" s="301"/>
      <c r="BK77" s="301"/>
      <c r="BL77" s="301"/>
      <c r="BM77" s="301"/>
      <c r="BN77" s="303"/>
    </row>
    <row r="78" spans="1:66" ht="32.25" hidden="1" customHeight="1" thickBot="1">
      <c r="A78" s="425"/>
      <c r="B78" s="304"/>
      <c r="C78" s="300"/>
      <c r="D78" s="301"/>
      <c r="E78" s="301"/>
      <c r="F78" s="302"/>
      <c r="G78" s="301"/>
      <c r="H78" s="301"/>
      <c r="I78" s="301"/>
      <c r="J78" s="301"/>
      <c r="K78" s="301"/>
      <c r="L78" s="301"/>
      <c r="M78" s="301"/>
      <c r="N78" s="301"/>
      <c r="O78" s="301"/>
      <c r="P78" s="301"/>
      <c r="Q78" s="301"/>
      <c r="R78" s="301"/>
      <c r="S78" s="301"/>
      <c r="T78" s="301"/>
      <c r="U78" s="301"/>
      <c r="V78" s="301"/>
      <c r="W78" s="301"/>
      <c r="X78" s="301"/>
      <c r="Y78" s="301"/>
      <c r="Z78" s="301"/>
      <c r="AA78" s="301"/>
      <c r="AB78" s="301"/>
      <c r="AC78" s="301"/>
      <c r="AD78" s="301"/>
      <c r="AE78" s="301"/>
      <c r="AF78" s="301"/>
      <c r="AG78" s="301"/>
      <c r="AH78" s="301"/>
      <c r="AI78" s="301"/>
      <c r="AJ78" s="301"/>
      <c r="AK78" s="301"/>
      <c r="AL78" s="301"/>
      <c r="AM78" s="301"/>
      <c r="AN78" s="301"/>
      <c r="AO78" s="301"/>
      <c r="AP78" s="301"/>
      <c r="AQ78" s="301"/>
      <c r="AR78" s="301"/>
      <c r="AS78" s="301"/>
      <c r="AT78" s="301"/>
      <c r="AU78" s="301"/>
      <c r="AV78" s="301"/>
      <c r="AW78" s="301"/>
      <c r="AX78" s="301"/>
      <c r="AY78" s="301"/>
      <c r="AZ78" s="301"/>
      <c r="BA78" s="301"/>
      <c r="BB78" s="301"/>
      <c r="BC78" s="301"/>
      <c r="BD78" s="301"/>
      <c r="BE78" s="301"/>
      <c r="BF78" s="301"/>
      <c r="BG78" s="301"/>
      <c r="BH78" s="301"/>
      <c r="BI78" s="301"/>
      <c r="BJ78" s="301"/>
      <c r="BK78" s="301"/>
      <c r="BL78" s="301"/>
      <c r="BM78" s="301"/>
      <c r="BN78" s="303"/>
    </row>
    <row r="79" spans="1:66" ht="36" hidden="1" customHeight="1" thickBot="1">
      <c r="A79" s="305"/>
      <c r="B79" s="306" t="s">
        <v>174</v>
      </c>
      <c r="C79" s="307"/>
      <c r="D79" s="308">
        <f>D75+D76</f>
        <v>0</v>
      </c>
      <c r="E79" s="308">
        <f t="shared" ref="E79:L79" si="8">E75+E76</f>
        <v>0</v>
      </c>
      <c r="F79" s="308">
        <f>F75+F76+F77+F78</f>
        <v>0</v>
      </c>
      <c r="G79" s="308">
        <f t="shared" si="8"/>
        <v>0</v>
      </c>
      <c r="H79" s="308">
        <f t="shared" si="8"/>
        <v>0</v>
      </c>
      <c r="I79" s="308">
        <f t="shared" si="8"/>
        <v>0</v>
      </c>
      <c r="J79" s="308">
        <f t="shared" si="8"/>
        <v>0</v>
      </c>
      <c r="K79" s="308">
        <f t="shared" si="8"/>
        <v>0</v>
      </c>
      <c r="L79" s="308">
        <f t="shared" si="8"/>
        <v>0</v>
      </c>
      <c r="M79" s="308"/>
      <c r="N79" s="308"/>
      <c r="O79" s="308"/>
      <c r="P79" s="308"/>
      <c r="Q79" s="308"/>
      <c r="R79" s="308"/>
      <c r="S79" s="308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308"/>
      <c r="AN79" s="308"/>
      <c r="AO79" s="308"/>
      <c r="AP79" s="308"/>
      <c r="AQ79" s="308"/>
      <c r="AR79" s="308"/>
      <c r="AS79" s="308"/>
      <c r="AT79" s="308"/>
      <c r="AU79" s="308"/>
      <c r="AV79" s="308"/>
      <c r="AW79" s="308"/>
      <c r="AX79" s="308"/>
      <c r="AY79" s="308"/>
      <c r="AZ79" s="308"/>
      <c r="BA79" s="308"/>
      <c r="BB79" s="308"/>
      <c r="BC79" s="308"/>
      <c r="BD79" s="308"/>
      <c r="BE79" s="308"/>
      <c r="BF79" s="308"/>
      <c r="BG79" s="308"/>
      <c r="BH79" s="308"/>
      <c r="BI79" s="308"/>
      <c r="BJ79" s="308"/>
      <c r="BK79" s="308"/>
      <c r="BL79" s="308"/>
      <c r="BM79" s="308"/>
      <c r="BN79" s="309"/>
    </row>
    <row r="80" spans="1:66">
      <c r="A80" s="297"/>
      <c r="B80" s="310"/>
    </row>
    <row r="81" spans="1:57" ht="15" customHeight="1">
      <c r="A81" s="297"/>
      <c r="B81" s="422" t="s">
        <v>198</v>
      </c>
      <c r="C81" s="422"/>
      <c r="D81" s="422"/>
      <c r="E81" s="422"/>
      <c r="F81" s="422"/>
      <c r="G81" s="422"/>
      <c r="H81" s="422"/>
      <c r="I81" s="422"/>
      <c r="J81" s="422"/>
      <c r="K81" s="422"/>
      <c r="L81" s="422"/>
      <c r="M81" s="422"/>
      <c r="N81" s="422"/>
      <c r="O81" s="422"/>
      <c r="P81" s="422"/>
      <c r="Q81" s="422"/>
      <c r="R81" s="422"/>
      <c r="S81" s="422"/>
      <c r="T81" s="422"/>
      <c r="U81" s="422"/>
      <c r="V81" s="422"/>
      <c r="W81" s="422"/>
      <c r="X81" s="422"/>
      <c r="Y81" s="422"/>
      <c r="AG81" s="420" t="s">
        <v>202</v>
      </c>
      <c r="AH81" s="420"/>
      <c r="AI81" s="420"/>
      <c r="AJ81" s="420"/>
      <c r="AK81" s="420"/>
      <c r="AL81" s="420"/>
      <c r="AM81" s="420"/>
      <c r="AN81" s="420"/>
      <c r="AO81" s="420"/>
      <c r="AP81" s="420"/>
      <c r="AQ81" s="420"/>
      <c r="AR81" s="420"/>
      <c r="AS81" s="420"/>
      <c r="AT81" s="420"/>
      <c r="AU81" s="420"/>
      <c r="AV81" s="420"/>
      <c r="AW81" s="420"/>
      <c r="AX81" s="420"/>
      <c r="AY81" s="420"/>
      <c r="AZ81" s="420"/>
      <c r="BA81" s="420"/>
      <c r="BB81" s="420"/>
      <c r="BC81" s="420"/>
      <c r="BD81" s="420"/>
      <c r="BE81" s="420"/>
    </row>
    <row r="82" spans="1:57" ht="15" customHeight="1">
      <c r="A82" s="297"/>
      <c r="B82" s="422"/>
      <c r="C82" s="422"/>
      <c r="D82" s="422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AG82" s="420"/>
      <c r="AH82" s="420"/>
      <c r="AI82" s="420"/>
      <c r="AJ82" s="420"/>
      <c r="AK82" s="420"/>
      <c r="AL82" s="420"/>
      <c r="AM82" s="420"/>
      <c r="AN82" s="420"/>
      <c r="AO82" s="420"/>
      <c r="AP82" s="420"/>
      <c r="AQ82" s="420"/>
      <c r="AR82" s="420"/>
      <c r="AS82" s="420"/>
      <c r="AT82" s="420"/>
      <c r="AU82" s="420"/>
      <c r="AV82" s="420"/>
      <c r="AW82" s="420"/>
      <c r="AX82" s="420"/>
      <c r="AY82" s="420"/>
      <c r="AZ82" s="420"/>
      <c r="BA82" s="420"/>
      <c r="BB82" s="420"/>
      <c r="BC82" s="420"/>
      <c r="BD82" s="420"/>
      <c r="BE82" s="420"/>
    </row>
    <row r="83" spans="1:57" ht="15" customHeight="1">
      <c r="A83" s="297"/>
      <c r="B83" s="422"/>
      <c r="C83" s="422"/>
      <c r="D83" s="422"/>
      <c r="E83" s="422"/>
      <c r="F83" s="422"/>
      <c r="G83" s="422"/>
      <c r="H83" s="422"/>
      <c r="I83" s="422"/>
      <c r="J83" s="422"/>
      <c r="K83" s="422"/>
      <c r="L83" s="422"/>
      <c r="M83" s="422"/>
      <c r="N83" s="422"/>
      <c r="O83" s="422"/>
      <c r="P83" s="422"/>
      <c r="Q83" s="422"/>
      <c r="R83" s="422"/>
      <c r="S83" s="422"/>
      <c r="T83" s="422"/>
      <c r="U83" s="422"/>
      <c r="V83" s="422"/>
      <c r="W83" s="422"/>
      <c r="X83" s="422"/>
      <c r="Y83" s="422"/>
      <c r="AG83" s="420"/>
      <c r="AH83" s="420"/>
      <c r="AI83" s="420"/>
      <c r="AJ83" s="420"/>
      <c r="AK83" s="420"/>
      <c r="AL83" s="420"/>
      <c r="AM83" s="420"/>
      <c r="AN83" s="420"/>
      <c r="AO83" s="420"/>
      <c r="AP83" s="420"/>
      <c r="AQ83" s="420"/>
      <c r="AR83" s="420"/>
      <c r="AS83" s="420"/>
      <c r="AT83" s="420"/>
      <c r="AU83" s="420"/>
      <c r="AV83" s="420"/>
      <c r="AW83" s="420"/>
      <c r="AX83" s="420"/>
      <c r="AY83" s="420"/>
      <c r="AZ83" s="420"/>
      <c r="BA83" s="420"/>
      <c r="BB83" s="420"/>
      <c r="BC83" s="420"/>
      <c r="BD83" s="420"/>
      <c r="BE83" s="420"/>
    </row>
    <row r="84" spans="1:57" ht="15" customHeight="1">
      <c r="A84" s="297"/>
      <c r="B84" s="422"/>
      <c r="C84" s="422"/>
      <c r="D84" s="422"/>
      <c r="E84" s="422"/>
      <c r="F84" s="422"/>
      <c r="G84" s="422"/>
      <c r="H84" s="422"/>
      <c r="I84" s="422"/>
      <c r="J84" s="422"/>
      <c r="K84" s="422"/>
      <c r="L84" s="422"/>
      <c r="M84" s="422"/>
      <c r="N84" s="422"/>
      <c r="O84" s="422"/>
      <c r="P84" s="422"/>
      <c r="Q84" s="422"/>
      <c r="R84" s="422"/>
      <c r="S84" s="422"/>
      <c r="T84" s="422"/>
      <c r="U84" s="422"/>
      <c r="V84" s="422"/>
      <c r="W84" s="422"/>
      <c r="X84" s="422"/>
      <c r="Y84" s="422"/>
      <c r="AG84" s="420"/>
      <c r="AH84" s="420"/>
      <c r="AI84" s="420"/>
      <c r="AJ84" s="420"/>
      <c r="AK84" s="420"/>
      <c r="AL84" s="420"/>
      <c r="AM84" s="420"/>
      <c r="AN84" s="420"/>
      <c r="AO84" s="420"/>
      <c r="AP84" s="420"/>
      <c r="AQ84" s="420"/>
      <c r="AR84" s="420"/>
      <c r="AS84" s="420"/>
      <c r="AT84" s="420"/>
      <c r="AU84" s="420"/>
      <c r="AV84" s="420"/>
      <c r="AW84" s="420"/>
      <c r="AX84" s="420"/>
      <c r="AY84" s="420"/>
      <c r="AZ84" s="420"/>
      <c r="BA84" s="420"/>
      <c r="BB84" s="420"/>
      <c r="BC84" s="420"/>
      <c r="BD84" s="420"/>
      <c r="BE84" s="420"/>
    </row>
    <row r="85" spans="1:57" ht="15" customHeight="1">
      <c r="A85" s="297"/>
      <c r="B85" s="422"/>
      <c r="C85" s="422"/>
      <c r="D85" s="422"/>
      <c r="E85" s="422"/>
      <c r="F85" s="422"/>
      <c r="G85" s="422"/>
      <c r="H85" s="422"/>
      <c r="I85" s="422"/>
      <c r="J85" s="422"/>
      <c r="K85" s="422"/>
      <c r="L85" s="422"/>
      <c r="M85" s="422"/>
      <c r="N85" s="422"/>
      <c r="O85" s="422"/>
      <c r="P85" s="422"/>
      <c r="Q85" s="422"/>
      <c r="R85" s="422"/>
      <c r="S85" s="422"/>
      <c r="T85" s="422"/>
      <c r="U85" s="422"/>
      <c r="V85" s="422"/>
      <c r="W85" s="422"/>
      <c r="X85" s="422"/>
      <c r="Y85" s="422"/>
      <c r="AG85" s="420"/>
      <c r="AH85" s="420"/>
      <c r="AI85" s="420"/>
      <c r="AJ85" s="420"/>
      <c r="AK85" s="420"/>
      <c r="AL85" s="420"/>
      <c r="AM85" s="420"/>
      <c r="AN85" s="420"/>
      <c r="AO85" s="420"/>
      <c r="AP85" s="420"/>
      <c r="AQ85" s="420"/>
      <c r="AR85" s="420"/>
      <c r="AS85" s="420"/>
      <c r="AT85" s="420"/>
      <c r="AU85" s="420"/>
      <c r="AV85" s="420"/>
      <c r="AW85" s="420"/>
      <c r="AX85" s="420"/>
      <c r="AY85" s="420"/>
      <c r="AZ85" s="420"/>
      <c r="BA85" s="420"/>
      <c r="BB85" s="420"/>
      <c r="BC85" s="420"/>
      <c r="BD85" s="420"/>
      <c r="BE85" s="420"/>
    </row>
    <row r="86" spans="1:57" ht="15" customHeight="1">
      <c r="A86" s="297"/>
      <c r="B86" s="422"/>
      <c r="C86" s="422"/>
      <c r="D86" s="422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AG86" s="420"/>
      <c r="AH86" s="420"/>
      <c r="AI86" s="420"/>
      <c r="AJ86" s="420"/>
      <c r="AK86" s="420"/>
      <c r="AL86" s="420"/>
      <c r="AM86" s="420"/>
      <c r="AN86" s="420"/>
      <c r="AO86" s="420"/>
      <c r="AP86" s="420"/>
      <c r="AQ86" s="420"/>
      <c r="AR86" s="420"/>
      <c r="AS86" s="420"/>
      <c r="AT86" s="420"/>
      <c r="AU86" s="420"/>
      <c r="AV86" s="420"/>
      <c r="AW86" s="420"/>
      <c r="AX86" s="420"/>
      <c r="AY86" s="420"/>
      <c r="AZ86" s="420"/>
      <c r="BA86" s="420"/>
      <c r="BB86" s="420"/>
      <c r="BC86" s="420"/>
      <c r="BD86" s="420"/>
      <c r="BE86" s="420"/>
    </row>
    <row r="87" spans="1:57" ht="15" customHeight="1">
      <c r="A87" s="297"/>
      <c r="B87" s="422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2"/>
      <c r="U87" s="422"/>
      <c r="V87" s="422"/>
      <c r="W87" s="422"/>
      <c r="X87" s="422"/>
      <c r="Y87" s="422"/>
      <c r="AG87" s="420"/>
      <c r="AH87" s="420"/>
      <c r="AI87" s="420"/>
      <c r="AJ87" s="420"/>
      <c r="AK87" s="420"/>
      <c r="AL87" s="420"/>
      <c r="AM87" s="420"/>
      <c r="AN87" s="420"/>
      <c r="AO87" s="420"/>
      <c r="AP87" s="420"/>
      <c r="AQ87" s="420"/>
      <c r="AR87" s="420"/>
      <c r="AS87" s="420"/>
      <c r="AT87" s="420"/>
      <c r="AU87" s="420"/>
      <c r="AV87" s="420"/>
      <c r="AW87" s="420"/>
      <c r="AX87" s="420"/>
      <c r="AY87" s="420"/>
      <c r="AZ87" s="420"/>
      <c r="BA87" s="420"/>
      <c r="BB87" s="420"/>
      <c r="BC87" s="420"/>
      <c r="BD87" s="420"/>
      <c r="BE87" s="420"/>
    </row>
    <row r="88" spans="1:57" ht="15" customHeight="1">
      <c r="A88" s="297"/>
      <c r="B88" s="422"/>
      <c r="C88" s="422"/>
      <c r="D88" s="422"/>
      <c r="E88" s="422"/>
      <c r="F88" s="422"/>
      <c r="G88" s="422"/>
      <c r="H88" s="422"/>
      <c r="I88" s="422"/>
      <c r="J88" s="422"/>
      <c r="K88" s="422"/>
      <c r="L88" s="422"/>
      <c r="M88" s="422"/>
      <c r="N88" s="422"/>
      <c r="O88" s="422"/>
      <c r="P88" s="422"/>
      <c r="Q88" s="422"/>
      <c r="R88" s="422"/>
      <c r="S88" s="422"/>
      <c r="T88" s="422"/>
      <c r="U88" s="422"/>
      <c r="V88" s="422"/>
      <c r="W88" s="422"/>
      <c r="X88" s="422"/>
      <c r="Y88" s="422"/>
      <c r="AG88" s="420"/>
      <c r="AH88" s="420"/>
      <c r="AI88" s="420"/>
      <c r="AJ88" s="420"/>
      <c r="AK88" s="420"/>
      <c r="AL88" s="420"/>
      <c r="AM88" s="420"/>
      <c r="AN88" s="420"/>
      <c r="AO88" s="420"/>
      <c r="AP88" s="420"/>
      <c r="AQ88" s="420"/>
      <c r="AR88" s="420"/>
      <c r="AS88" s="420"/>
      <c r="AT88" s="420"/>
      <c r="AU88" s="420"/>
      <c r="AV88" s="420"/>
      <c r="AW88" s="420"/>
      <c r="AX88" s="420"/>
      <c r="AY88" s="420"/>
      <c r="AZ88" s="420"/>
      <c r="BA88" s="420"/>
      <c r="BB88" s="420"/>
      <c r="BC88" s="420"/>
      <c r="BD88" s="420"/>
      <c r="BE88" s="420"/>
    </row>
    <row r="89" spans="1:57" ht="15" customHeight="1">
      <c r="A89" s="297"/>
      <c r="B89" s="422"/>
      <c r="C89" s="422"/>
      <c r="D89" s="422"/>
      <c r="E89" s="422"/>
      <c r="F89" s="422"/>
      <c r="G89" s="422"/>
      <c r="H89" s="422"/>
      <c r="I89" s="422"/>
      <c r="J89" s="422"/>
      <c r="K89" s="422"/>
      <c r="L89" s="422"/>
      <c r="M89" s="422"/>
      <c r="N89" s="422"/>
      <c r="O89" s="422"/>
      <c r="P89" s="422"/>
      <c r="Q89" s="422"/>
      <c r="R89" s="422"/>
      <c r="S89" s="422"/>
      <c r="T89" s="422"/>
      <c r="U89" s="422"/>
      <c r="V89" s="422"/>
      <c r="W89" s="422"/>
      <c r="X89" s="422"/>
      <c r="Y89" s="422"/>
      <c r="AG89" s="420"/>
      <c r="AH89" s="420"/>
      <c r="AI89" s="420"/>
      <c r="AJ89" s="420"/>
      <c r="AK89" s="420"/>
      <c r="AL89" s="420"/>
      <c r="AM89" s="420"/>
      <c r="AN89" s="420"/>
      <c r="AO89" s="420"/>
      <c r="AP89" s="420"/>
      <c r="AQ89" s="420"/>
      <c r="AR89" s="420"/>
      <c r="AS89" s="420"/>
      <c r="AT89" s="420"/>
      <c r="AU89" s="420"/>
      <c r="AV89" s="420"/>
      <c r="AW89" s="420"/>
      <c r="AX89" s="420"/>
      <c r="AY89" s="420"/>
      <c r="AZ89" s="420"/>
      <c r="BA89" s="420"/>
      <c r="BB89" s="420"/>
      <c r="BC89" s="420"/>
      <c r="BD89" s="420"/>
      <c r="BE89" s="420"/>
    </row>
    <row r="90" spans="1:57" ht="15" customHeight="1">
      <c r="A90" s="297"/>
      <c r="B90" s="422"/>
      <c r="C90" s="422"/>
      <c r="D90" s="422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AG90" s="420"/>
      <c r="AH90" s="420"/>
      <c r="AI90" s="420"/>
      <c r="AJ90" s="420"/>
      <c r="AK90" s="420"/>
      <c r="AL90" s="420"/>
      <c r="AM90" s="420"/>
      <c r="AN90" s="420"/>
      <c r="AO90" s="420"/>
      <c r="AP90" s="420"/>
      <c r="AQ90" s="420"/>
      <c r="AR90" s="420"/>
      <c r="AS90" s="420"/>
      <c r="AT90" s="420"/>
      <c r="AU90" s="420"/>
      <c r="AV90" s="420"/>
      <c r="AW90" s="420"/>
      <c r="AX90" s="420"/>
      <c r="AY90" s="420"/>
      <c r="AZ90" s="420"/>
      <c r="BA90" s="420"/>
      <c r="BB90" s="420"/>
      <c r="BC90" s="420"/>
      <c r="BD90" s="420"/>
      <c r="BE90" s="420"/>
    </row>
    <row r="91" spans="1:57">
      <c r="A91" s="297"/>
      <c r="B91" s="422"/>
      <c r="C91" s="422"/>
      <c r="D91" s="422"/>
      <c r="E91" s="422"/>
      <c r="F91" s="422"/>
      <c r="G91" s="422"/>
      <c r="H91" s="422"/>
      <c r="I91" s="422"/>
      <c r="J91" s="422"/>
      <c r="K91" s="422"/>
      <c r="L91" s="422"/>
      <c r="M91" s="422"/>
      <c r="N91" s="422"/>
      <c r="O91" s="422"/>
      <c r="P91" s="422"/>
      <c r="Q91" s="422"/>
      <c r="R91" s="422"/>
      <c r="S91" s="422"/>
      <c r="T91" s="422"/>
      <c r="U91" s="422"/>
      <c r="V91" s="422"/>
      <c r="W91" s="422"/>
      <c r="X91" s="422"/>
      <c r="Y91" s="422"/>
      <c r="AG91" s="420"/>
      <c r="AH91" s="420"/>
      <c r="AI91" s="420"/>
      <c r="AJ91" s="420"/>
      <c r="AK91" s="420"/>
      <c r="AL91" s="420"/>
      <c r="AM91" s="420"/>
      <c r="AN91" s="420"/>
      <c r="AO91" s="420"/>
      <c r="AP91" s="420"/>
      <c r="AQ91" s="420"/>
      <c r="AR91" s="420"/>
      <c r="AS91" s="420"/>
      <c r="AT91" s="420"/>
      <c r="AU91" s="420"/>
      <c r="AV91" s="420"/>
      <c r="AW91" s="420"/>
      <c r="AX91" s="420"/>
      <c r="AY91" s="420"/>
      <c r="AZ91" s="420"/>
      <c r="BA91" s="420"/>
      <c r="BB91" s="420"/>
      <c r="BC91" s="420"/>
      <c r="BD91" s="420"/>
      <c r="BE91" s="420"/>
    </row>
    <row r="92" spans="1:57">
      <c r="A92" s="297"/>
      <c r="B92" s="422"/>
      <c r="C92" s="422"/>
      <c r="D92" s="422"/>
      <c r="E92" s="422"/>
      <c r="F92" s="422"/>
      <c r="G92" s="422"/>
      <c r="H92" s="422"/>
      <c r="I92" s="422"/>
      <c r="J92" s="422"/>
      <c r="K92" s="422"/>
      <c r="L92" s="422"/>
      <c r="M92" s="422"/>
      <c r="N92" s="422"/>
      <c r="O92" s="422"/>
      <c r="P92" s="422"/>
      <c r="Q92" s="422"/>
      <c r="R92" s="422"/>
      <c r="S92" s="422"/>
      <c r="T92" s="422"/>
      <c r="U92" s="422"/>
      <c r="V92" s="422"/>
      <c r="W92" s="422"/>
      <c r="X92" s="422"/>
      <c r="Y92" s="422"/>
      <c r="AG92" s="420"/>
      <c r="AH92" s="420"/>
      <c r="AI92" s="420"/>
      <c r="AJ92" s="420"/>
      <c r="AK92" s="420"/>
      <c r="AL92" s="420"/>
      <c r="AM92" s="420"/>
      <c r="AN92" s="420"/>
      <c r="AO92" s="420"/>
      <c r="AP92" s="420"/>
      <c r="AQ92" s="420"/>
      <c r="AR92" s="420"/>
      <c r="AS92" s="420"/>
      <c r="AT92" s="420"/>
      <c r="AU92" s="420"/>
      <c r="AV92" s="420"/>
      <c r="AW92" s="420"/>
      <c r="AX92" s="420"/>
      <c r="AY92" s="420"/>
      <c r="AZ92" s="420"/>
      <c r="BA92" s="420"/>
      <c r="BB92" s="420"/>
      <c r="BC92" s="420"/>
      <c r="BD92" s="420"/>
      <c r="BE92" s="420"/>
    </row>
    <row r="93" spans="1:57">
      <c r="A93" s="297"/>
      <c r="B93" s="422"/>
      <c r="C93" s="422"/>
      <c r="D93" s="422"/>
      <c r="E93" s="422"/>
      <c r="F93" s="422"/>
      <c r="G93" s="422"/>
      <c r="H93" s="422"/>
      <c r="I93" s="422"/>
      <c r="J93" s="422"/>
      <c r="K93" s="422"/>
      <c r="L93" s="422"/>
      <c r="M93" s="422"/>
      <c r="N93" s="422"/>
      <c r="O93" s="422"/>
      <c r="P93" s="422"/>
      <c r="Q93" s="422"/>
      <c r="R93" s="422"/>
      <c r="S93" s="422"/>
      <c r="T93" s="422"/>
      <c r="U93" s="422"/>
      <c r="V93" s="422"/>
      <c r="W93" s="422"/>
      <c r="X93" s="422"/>
      <c r="Y93" s="422"/>
      <c r="AG93" s="420"/>
      <c r="AH93" s="420"/>
      <c r="AI93" s="420"/>
      <c r="AJ93" s="420"/>
      <c r="AK93" s="420"/>
      <c r="AL93" s="420"/>
      <c r="AM93" s="420"/>
      <c r="AN93" s="420"/>
      <c r="AO93" s="420"/>
      <c r="AP93" s="420"/>
      <c r="AQ93" s="420"/>
      <c r="AR93" s="420"/>
      <c r="AS93" s="420"/>
      <c r="AT93" s="420"/>
      <c r="AU93" s="420"/>
      <c r="AV93" s="420"/>
      <c r="AW93" s="420"/>
      <c r="AX93" s="420"/>
      <c r="AY93" s="420"/>
      <c r="AZ93" s="420"/>
      <c r="BA93" s="420"/>
      <c r="BB93" s="420"/>
      <c r="BC93" s="420"/>
      <c r="BD93" s="420"/>
      <c r="BE93" s="420"/>
    </row>
    <row r="94" spans="1:57">
      <c r="A94" s="297"/>
      <c r="B94" s="422"/>
      <c r="C94" s="422"/>
      <c r="D94" s="422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AG94" s="420"/>
      <c r="AH94" s="420"/>
      <c r="AI94" s="420"/>
      <c r="AJ94" s="420"/>
      <c r="AK94" s="420"/>
      <c r="AL94" s="420"/>
      <c r="AM94" s="420"/>
      <c r="AN94" s="420"/>
      <c r="AO94" s="420"/>
      <c r="AP94" s="420"/>
      <c r="AQ94" s="420"/>
      <c r="AR94" s="420"/>
      <c r="AS94" s="420"/>
      <c r="AT94" s="420"/>
      <c r="AU94" s="420"/>
      <c r="AV94" s="420"/>
      <c r="AW94" s="420"/>
      <c r="AX94" s="420"/>
      <c r="AY94" s="420"/>
      <c r="AZ94" s="420"/>
      <c r="BA94" s="420"/>
      <c r="BB94" s="420"/>
      <c r="BC94" s="420"/>
      <c r="BD94" s="420"/>
      <c r="BE94" s="420"/>
    </row>
    <row r="95" spans="1:57">
      <c r="A95" s="297"/>
      <c r="B95" s="422"/>
      <c r="C95" s="422"/>
      <c r="D95" s="422"/>
      <c r="E95" s="422"/>
      <c r="F95" s="422"/>
      <c r="G95" s="422"/>
      <c r="H95" s="422"/>
      <c r="I95" s="422"/>
      <c r="J95" s="422"/>
      <c r="K95" s="422"/>
      <c r="L95" s="422"/>
      <c r="M95" s="422"/>
      <c r="N95" s="422"/>
      <c r="O95" s="422"/>
      <c r="P95" s="422"/>
      <c r="Q95" s="422"/>
      <c r="R95" s="422"/>
      <c r="S95" s="422"/>
      <c r="T95" s="422"/>
      <c r="U95" s="422"/>
      <c r="V95" s="422"/>
      <c r="W95" s="422"/>
      <c r="X95" s="422"/>
      <c r="Y95" s="422"/>
      <c r="AG95" s="420"/>
      <c r="AH95" s="420"/>
      <c r="AI95" s="420"/>
      <c r="AJ95" s="420"/>
      <c r="AK95" s="420"/>
      <c r="AL95" s="420"/>
      <c r="AM95" s="420"/>
      <c r="AN95" s="420"/>
      <c r="AO95" s="420"/>
      <c r="AP95" s="420"/>
      <c r="AQ95" s="420"/>
      <c r="AR95" s="420"/>
      <c r="AS95" s="420"/>
      <c r="AT95" s="420"/>
      <c r="AU95" s="420"/>
      <c r="AV95" s="420"/>
      <c r="AW95" s="420"/>
      <c r="AX95" s="420"/>
      <c r="AY95" s="420"/>
      <c r="AZ95" s="420"/>
      <c r="BA95" s="420"/>
      <c r="BB95" s="420"/>
      <c r="BC95" s="420"/>
      <c r="BD95" s="420"/>
      <c r="BE95" s="420"/>
    </row>
    <row r="96" spans="1:57">
      <c r="A96" s="311"/>
      <c r="B96" s="422"/>
      <c r="C96" s="422"/>
      <c r="D96" s="422"/>
      <c r="E96" s="422"/>
      <c r="F96" s="422"/>
      <c r="G96" s="422"/>
      <c r="H96" s="422"/>
      <c r="I96" s="422"/>
      <c r="J96" s="422"/>
      <c r="K96" s="422"/>
      <c r="L96" s="422"/>
      <c r="M96" s="422"/>
      <c r="N96" s="422"/>
      <c r="O96" s="422"/>
      <c r="P96" s="422"/>
      <c r="Q96" s="422"/>
      <c r="R96" s="422"/>
      <c r="S96" s="422"/>
      <c r="T96" s="422"/>
      <c r="U96" s="422"/>
      <c r="V96" s="422"/>
      <c r="W96" s="422"/>
      <c r="X96" s="422"/>
      <c r="Y96" s="422"/>
      <c r="AG96" s="420"/>
      <c r="AH96" s="420"/>
      <c r="AI96" s="420"/>
      <c r="AJ96" s="420"/>
      <c r="AK96" s="420"/>
      <c r="AL96" s="420"/>
      <c r="AM96" s="420"/>
      <c r="AN96" s="420"/>
      <c r="AO96" s="420"/>
      <c r="AP96" s="420"/>
      <c r="AQ96" s="420"/>
      <c r="AR96" s="420"/>
      <c r="AS96" s="420"/>
      <c r="AT96" s="420"/>
      <c r="AU96" s="420"/>
      <c r="AV96" s="420"/>
      <c r="AW96" s="420"/>
      <c r="AX96" s="420"/>
      <c r="AY96" s="420"/>
      <c r="AZ96" s="420"/>
      <c r="BA96" s="420"/>
      <c r="BB96" s="420"/>
      <c r="BC96" s="420"/>
      <c r="BD96" s="420"/>
      <c r="BE96" s="420"/>
    </row>
    <row r="97" spans="1:57">
      <c r="A97" s="311"/>
      <c r="B97" s="422"/>
      <c r="C97" s="422"/>
      <c r="D97" s="422"/>
      <c r="E97" s="422"/>
      <c r="F97" s="422"/>
      <c r="G97" s="422"/>
      <c r="H97" s="422"/>
      <c r="I97" s="422"/>
      <c r="J97" s="422"/>
      <c r="K97" s="422"/>
      <c r="L97" s="422"/>
      <c r="M97" s="422"/>
      <c r="N97" s="422"/>
      <c r="O97" s="422"/>
      <c r="P97" s="422"/>
      <c r="Q97" s="422"/>
      <c r="R97" s="422"/>
      <c r="S97" s="422"/>
      <c r="T97" s="422"/>
      <c r="U97" s="422"/>
      <c r="V97" s="422"/>
      <c r="W97" s="422"/>
      <c r="X97" s="422"/>
      <c r="Y97" s="422"/>
      <c r="AG97" s="420"/>
      <c r="AH97" s="420"/>
      <c r="AI97" s="420"/>
      <c r="AJ97" s="420"/>
      <c r="AK97" s="420"/>
      <c r="AL97" s="420"/>
      <c r="AM97" s="420"/>
      <c r="AN97" s="420"/>
      <c r="AO97" s="420"/>
      <c r="AP97" s="420"/>
      <c r="AQ97" s="420"/>
      <c r="AR97" s="420"/>
      <c r="AS97" s="420"/>
      <c r="AT97" s="420"/>
      <c r="AU97" s="420"/>
      <c r="AV97" s="420"/>
      <c r="AW97" s="420"/>
      <c r="AX97" s="420"/>
      <c r="AY97" s="420"/>
      <c r="AZ97" s="420"/>
      <c r="BA97" s="420"/>
      <c r="BB97" s="420"/>
      <c r="BC97" s="420"/>
      <c r="BD97" s="420"/>
      <c r="BE97" s="420"/>
    </row>
    <row r="98" spans="1:57">
      <c r="A98" s="311"/>
      <c r="B98" s="422"/>
      <c r="C98" s="422"/>
      <c r="D98" s="422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AG98" s="420"/>
      <c r="AH98" s="420"/>
      <c r="AI98" s="420"/>
      <c r="AJ98" s="420"/>
      <c r="AK98" s="420"/>
      <c r="AL98" s="420"/>
      <c r="AM98" s="420"/>
      <c r="AN98" s="420"/>
      <c r="AO98" s="420"/>
      <c r="AP98" s="420"/>
      <c r="AQ98" s="420"/>
      <c r="AR98" s="420"/>
      <c r="AS98" s="420"/>
      <c r="AT98" s="420"/>
      <c r="AU98" s="420"/>
      <c r="AV98" s="420"/>
      <c r="AW98" s="420"/>
      <c r="AX98" s="420"/>
      <c r="AY98" s="420"/>
      <c r="AZ98" s="420"/>
      <c r="BA98" s="420"/>
      <c r="BB98" s="420"/>
      <c r="BC98" s="420"/>
      <c r="BD98" s="420"/>
      <c r="BE98" s="420"/>
    </row>
    <row r="99" spans="1:57" ht="69.75" customHeight="1">
      <c r="A99" s="311"/>
      <c r="B99" s="422"/>
      <c r="C99" s="422"/>
      <c r="D99" s="422"/>
      <c r="E99" s="422"/>
      <c r="F99" s="422"/>
      <c r="G99" s="422"/>
      <c r="H99" s="422"/>
      <c r="I99" s="422"/>
      <c r="J99" s="422"/>
      <c r="K99" s="422"/>
      <c r="L99" s="422"/>
      <c r="M99" s="422"/>
      <c r="N99" s="422"/>
      <c r="O99" s="422"/>
      <c r="P99" s="422"/>
      <c r="Q99" s="422"/>
      <c r="R99" s="422"/>
      <c r="S99" s="422"/>
      <c r="T99" s="422"/>
      <c r="U99" s="422"/>
      <c r="V99" s="422"/>
      <c r="W99" s="422"/>
      <c r="X99" s="422"/>
      <c r="Y99" s="422"/>
      <c r="AG99" s="420"/>
      <c r="AH99" s="420"/>
      <c r="AI99" s="420"/>
      <c r="AJ99" s="420"/>
      <c r="AK99" s="420"/>
      <c r="AL99" s="420"/>
      <c r="AM99" s="420"/>
      <c r="AN99" s="420"/>
      <c r="AO99" s="420"/>
      <c r="AP99" s="420"/>
      <c r="AQ99" s="420"/>
      <c r="AR99" s="420"/>
      <c r="AS99" s="420"/>
      <c r="AT99" s="420"/>
      <c r="AU99" s="420"/>
      <c r="AV99" s="420"/>
      <c r="AW99" s="420"/>
      <c r="AX99" s="420"/>
      <c r="AY99" s="420"/>
      <c r="AZ99" s="420"/>
      <c r="BA99" s="420"/>
      <c r="BB99" s="420"/>
      <c r="BC99" s="420"/>
      <c r="BD99" s="420"/>
      <c r="BE99" s="420"/>
    </row>
    <row r="100" spans="1:57">
      <c r="A100" s="311"/>
      <c r="B100" s="310"/>
    </row>
    <row r="101" spans="1:57">
      <c r="A101" s="311"/>
      <c r="B101" s="310"/>
    </row>
    <row r="102" spans="1:57">
      <c r="A102" s="311"/>
      <c r="B102" s="310"/>
    </row>
    <row r="103" spans="1:57">
      <c r="A103" s="311"/>
      <c r="B103" s="310"/>
    </row>
    <row r="104" spans="1:57">
      <c r="A104" s="311"/>
      <c r="B104" s="310"/>
    </row>
    <row r="105" spans="1:57">
      <c r="A105" s="311"/>
      <c r="B105" s="310"/>
    </row>
    <row r="106" spans="1:57">
      <c r="A106" s="311"/>
      <c r="B106" s="310"/>
    </row>
    <row r="107" spans="1:57">
      <c r="A107" s="311"/>
      <c r="B107" s="310"/>
    </row>
    <row r="108" spans="1:57">
      <c r="A108" s="311"/>
      <c r="B108" s="310"/>
    </row>
    <row r="109" spans="1:57">
      <c r="A109" s="311"/>
      <c r="B109" s="310"/>
    </row>
  </sheetData>
  <mergeCells count="71">
    <mergeCell ref="AG81:BE99"/>
    <mergeCell ref="B73:G73"/>
    <mergeCell ref="B81:Y99"/>
    <mergeCell ref="A75:A78"/>
    <mergeCell ref="B50:B51"/>
    <mergeCell ref="B52:B53"/>
    <mergeCell ref="B54:B55"/>
    <mergeCell ref="B56:B57"/>
    <mergeCell ref="B58:B59"/>
    <mergeCell ref="B60:B61"/>
    <mergeCell ref="B62:B63"/>
    <mergeCell ref="A64:B65"/>
    <mergeCell ref="A66:B67"/>
    <mergeCell ref="A68:B69"/>
    <mergeCell ref="A70:B71"/>
    <mergeCell ref="A10:A63"/>
    <mergeCell ref="B48:B49"/>
    <mergeCell ref="B25:B26"/>
    <mergeCell ref="B27:B28"/>
    <mergeCell ref="B29:B30"/>
    <mergeCell ref="B31:B32"/>
    <mergeCell ref="B33:B34"/>
    <mergeCell ref="B35:B36"/>
    <mergeCell ref="B38:B39"/>
    <mergeCell ref="B40:B41"/>
    <mergeCell ref="B42:B43"/>
    <mergeCell ref="B44:B45"/>
    <mergeCell ref="B46:B47"/>
    <mergeCell ref="B17:B18"/>
    <mergeCell ref="B19:B20"/>
    <mergeCell ref="BB8:BC8"/>
    <mergeCell ref="BD8:BE8"/>
    <mergeCell ref="B21:B22"/>
    <mergeCell ref="AD8:AE8"/>
    <mergeCell ref="AF8:AG8"/>
    <mergeCell ref="AH8:AI8"/>
    <mergeCell ref="AJ8:AK8"/>
    <mergeCell ref="B11:B12"/>
    <mergeCell ref="B13:B14"/>
    <mergeCell ref="B15:B16"/>
    <mergeCell ref="B23:B24"/>
    <mergeCell ref="A7:A9"/>
    <mergeCell ref="B7:B9"/>
    <mergeCell ref="C7:C9"/>
    <mergeCell ref="BL8:BM8"/>
    <mergeCell ref="AX8:AY8"/>
    <mergeCell ref="AZ8:BA8"/>
    <mergeCell ref="D7:BM7"/>
    <mergeCell ref="N8:O8"/>
    <mergeCell ref="P8:Q8"/>
    <mergeCell ref="R8:S8"/>
    <mergeCell ref="T8:U8"/>
    <mergeCell ref="V8:W8"/>
    <mergeCell ref="AV8:AW8"/>
    <mergeCell ref="Z8:AA8"/>
    <mergeCell ref="AB8:AC8"/>
    <mergeCell ref="BN7:BN9"/>
    <mergeCell ref="D8:E8"/>
    <mergeCell ref="F8:G8"/>
    <mergeCell ref="H8:I8"/>
    <mergeCell ref="J8:K8"/>
    <mergeCell ref="L8:M8"/>
    <mergeCell ref="X8:Y8"/>
    <mergeCell ref="AL8:AM8"/>
    <mergeCell ref="AN8:AO8"/>
    <mergeCell ref="AP8:AQ8"/>
    <mergeCell ref="AR8:AS8"/>
    <mergeCell ref="AT8:AU8"/>
    <mergeCell ref="BJ8:BK8"/>
    <mergeCell ref="BF8:BG8"/>
    <mergeCell ref="BH8:BI8"/>
  </mergeCells>
  <pageMargins left="0.25" right="0.25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Приложение 21</vt:lpstr>
      <vt:lpstr>Отчет о совместимости</vt:lpstr>
      <vt:lpstr>Отчет о совместимости (1)</vt:lpstr>
      <vt:lpstr>Отчет о совместимости (2)</vt:lpstr>
      <vt:lpstr>Отчет о совместимости (3)</vt:lpstr>
      <vt:lpstr>Отчет о совместимости (4)</vt:lpstr>
      <vt:lpstr>Приложение 21.1</vt:lpstr>
      <vt:lpstr>Приложение 21.2</vt:lpstr>
      <vt:lpstr>Приложение 21.3</vt:lpstr>
      <vt:lpstr>'Приложение 21'!Область_печати</vt:lpstr>
      <vt:lpstr>'Приложение 21.2'!Область_печати</vt:lpstr>
      <vt:lpstr>'Приложение 21.3'!Область_печати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Shishkina, Olesya V. (ONOS_WSDO08 - ovshishkina)</dc:creator>
  <cp:lastModifiedBy>Ильенко Сергей Александрович</cp:lastModifiedBy>
  <cp:lastPrinted>2020-03-11T12:49:00Z</cp:lastPrinted>
  <dcterms:created xsi:type="dcterms:W3CDTF">2002-02-11T05:58:42Z</dcterms:created>
  <dcterms:modified xsi:type="dcterms:W3CDTF">2024-01-25T06:00:59Z</dcterms:modified>
</cp:coreProperties>
</file>