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ДКС\ТЕНДЕРЫ\2024\79анпз Насосная ВГО, ТП УГК_ЯБ\2 Сз О соглас провед тенд, Пригл\"/>
    </mc:Choice>
  </mc:AlternateContent>
  <xr:revisionPtr revIDLastSave="0" documentId="13_ncr:1_{68A9DF01-B623-412F-A3C4-D182EC1DE8A8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КП" sheetId="2" r:id="rId1"/>
  </sheets>
  <definedNames>
    <definedName name="_xlnm._FilterDatabase" localSheetId="0" hidden="1">КП!$A$13:$H$197</definedName>
    <definedName name="_xlnm.Print_Area" localSheetId="0">КП!$A$1:$H$197</definedName>
  </definedNames>
  <calcPr calcId="191029"/>
  <customWorkbookViews>
    <customWorkbookView name="Панарина Анжела Григорьевна - Личное представление" guid="{5535535E-5CD2-4309-BBF3-EB12D24A9708}" mergeInterval="0" personalView="1" maximized="1" xWindow="-8" yWindow="-8" windowWidth="1936" windowHeight="1056" activeSheetId="1"/>
    <customWorkbookView name="Остафийчук Маргарита Владимировна - Личное представление" guid="{FA691C85-D341-4797-A909-4F42F6A43703}" mergeInterval="0" personalView="1" maximized="1" xWindow="-8" yWindow="-8" windowWidth="1936" windowHeight="1056" activeSheetId="1"/>
    <customWorkbookView name="Новикова Кристина Анатольевна - Личное представление" guid="{0B1ED3D3-B824-4A44-9025-67D0361F253A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F34" i="2" l="1"/>
  <c r="F33" i="2" s="1"/>
  <c r="H34" i="2" l="1"/>
  <c r="F148" i="2"/>
  <c r="F144" i="2"/>
  <c r="D136" i="2"/>
  <c r="F136" i="2"/>
  <c r="F135" i="2" s="1"/>
  <c r="H45" i="2" l="1"/>
  <c r="H46" i="2"/>
  <c r="F19" i="2" l="1"/>
  <c r="F15" i="2" s="1"/>
  <c r="H69" i="2"/>
  <c r="H68" i="2"/>
  <c r="H67" i="2"/>
  <c r="H66" i="2"/>
  <c r="D19" i="2"/>
  <c r="D16" i="2"/>
  <c r="F102" i="2"/>
  <c r="H92" i="2" l="1"/>
  <c r="F117" i="2"/>
  <c r="F114" i="2"/>
  <c r="F98" i="2"/>
  <c r="F88" i="2"/>
  <c r="F84" i="2"/>
  <c r="F71" i="2"/>
  <c r="F70" i="2" s="1"/>
  <c r="F52" i="2"/>
  <c r="F48" i="2"/>
  <c r="F57" i="2" s="1"/>
  <c r="F151" i="2" l="1"/>
  <c r="H136" i="2"/>
  <c r="H134" i="2"/>
  <c r="F120" i="2"/>
  <c r="H102" i="2"/>
  <c r="F101" i="2"/>
  <c r="F123" i="2" s="1"/>
  <c r="H71" i="2"/>
  <c r="F64" i="2"/>
  <c r="H64" i="2" s="1"/>
  <c r="F62" i="2"/>
  <c r="A10" i="2"/>
  <c r="A9" i="2"/>
  <c r="A8" i="2"/>
  <c r="A7" i="2"/>
  <c r="H162" i="2"/>
  <c r="F161" i="2"/>
  <c r="H160" i="2"/>
  <c r="H152" i="2"/>
  <c r="H150" i="2"/>
  <c r="H149" i="2"/>
  <c r="H147" i="2"/>
  <c r="H144" i="2"/>
  <c r="D143" i="2"/>
  <c r="D142" i="2"/>
  <c r="F131" i="2"/>
  <c r="H131" i="2" s="1"/>
  <c r="F128" i="2"/>
  <c r="H90" i="2"/>
  <c r="H89" i="2"/>
  <c r="D89" i="2"/>
  <c r="H87" i="2"/>
  <c r="H86" i="2"/>
  <c r="H85" i="2"/>
  <c r="H83" i="2"/>
  <c r="D82" i="2"/>
  <c r="D81" i="2"/>
  <c r="D69" i="2"/>
  <c r="D66" i="2"/>
  <c r="D63" i="2"/>
  <c r="H121" i="2"/>
  <c r="H119" i="2"/>
  <c r="H118" i="2"/>
  <c r="H116" i="2"/>
  <c r="H115" i="2"/>
  <c r="H100" i="2"/>
  <c r="H99" i="2"/>
  <c r="H62" i="2" l="1"/>
  <c r="H93" i="2" s="1"/>
  <c r="F61" i="2"/>
  <c r="F94" i="2" s="1"/>
  <c r="F127" i="2"/>
  <c r="F164" i="2" s="1"/>
  <c r="H123" i="2"/>
  <c r="H128" i="2"/>
  <c r="H163" i="2"/>
  <c r="F167" i="2" l="1"/>
  <c r="H94" i="2"/>
  <c r="H95" i="2" s="1"/>
  <c r="H96" i="2" s="1"/>
  <c r="H164" i="2"/>
  <c r="H165" i="2" s="1"/>
  <c r="H166" i="2" s="1"/>
  <c r="H124" i="2"/>
  <c r="H125" i="2" s="1"/>
  <c r="H44" i="2" l="1"/>
  <c r="H54" i="2" l="1"/>
  <c r="H55" i="2"/>
  <c r="H53" i="2"/>
  <c r="H47" i="2"/>
  <c r="H19" i="2"/>
  <c r="H23" i="2"/>
  <c r="H24" i="2"/>
  <c r="H25" i="2"/>
  <c r="H26" i="2"/>
  <c r="H27" i="2"/>
  <c r="H28" i="2"/>
  <c r="H29" i="2"/>
  <c r="H32" i="2"/>
  <c r="H16" i="2"/>
  <c r="H51" i="2" l="1"/>
  <c r="H50" i="2"/>
  <c r="H49" i="2"/>
  <c r="H56" i="2" l="1"/>
  <c r="H57" i="2" s="1"/>
  <c r="H58" i="2" l="1"/>
  <c r="H59" i="2" s="1"/>
  <c r="H167" i="2" s="1"/>
</calcChain>
</file>

<file path=xl/sharedStrings.xml><?xml version="1.0" encoding="utf-8"?>
<sst xmlns="http://schemas.openxmlformats.org/spreadsheetml/2006/main" count="384" uniqueCount="167">
  <si>
    <t>№ п/п</t>
  </si>
  <si>
    <t>Ед. изм.</t>
  </si>
  <si>
    <t>К-во</t>
  </si>
  <si>
    <t>Общестроительные работы</t>
  </si>
  <si>
    <t>м. куб.</t>
  </si>
  <si>
    <t>Устройство монолитных железобетонных конструкций надземной части</t>
  </si>
  <si>
    <t>Монтаж металических конструкций</t>
  </si>
  <si>
    <t>м.кв.</t>
  </si>
  <si>
    <t>Профлист</t>
  </si>
  <si>
    <t>Вертикальная планировка</t>
  </si>
  <si>
    <t>Стоимость материалов (ориентировочно) Генподрядчика</t>
  </si>
  <si>
    <t>НДС 20%</t>
  </si>
  <si>
    <t>Заказчик:</t>
  </si>
  <si>
    <t>Генподрядчик:</t>
  </si>
  <si>
    <t>Генеральный директор</t>
  </si>
  <si>
    <t xml:space="preserve">          М.П.</t>
  </si>
  <si>
    <t>Приложение № 1</t>
  </si>
  <si>
    <t>к Договору генерального подряда №____________________</t>
  </si>
  <si>
    <t>ООО "Афипский НПЗ"</t>
  </si>
  <si>
    <t>_____________________/___________/</t>
  </si>
  <si>
    <t>___________________/ А.В. Сидоров /</t>
  </si>
  <si>
    <t>2.1 Заработную плату основных рабочих и механизаторов (учитывает усложняющие факторы производства работ: работа на действующем предприятии, стеснённось и тд.)</t>
  </si>
  <si>
    <t>2.2 Накладные расходы (по видам работ)</t>
  </si>
  <si>
    <t>2.3 Сметную прибыль (по видам работ)</t>
  </si>
  <si>
    <t>2.4 Стоимость механизмов</t>
  </si>
  <si>
    <t>2.5 Стоимость вспомогательных материалов</t>
  </si>
  <si>
    <t>2.6 Зимнее удорожание</t>
  </si>
  <si>
    <t>2.7 Затраты, связанные с командированием работников (проезд, проживание, суточные)</t>
  </si>
  <si>
    <t>2.8 Перебазировка техники</t>
  </si>
  <si>
    <t>2.9 Стоимость возведения и демонтажа нетитульных временных зданий и сооружений</t>
  </si>
  <si>
    <t xml:space="preserve">3. Оценочная стоимость услуг = Сумма (приведенной стоимости 1 ч/ч по видам работ  Х  </t>
  </si>
  <si>
    <t>значение приведенной стоимости 1 ч/ч = Итоговая оценочная стоимость работ (руб) /</t>
  </si>
  <si>
    <t>итоговое значение трудозатрат (ч/ч)</t>
  </si>
  <si>
    <t>4. Расчет за выполненные работы производится на основании трудозатрат основных</t>
  </si>
  <si>
    <t>рабочих и механизаторов, определенных по локальным сметам, разработанным</t>
  </si>
  <si>
    <t>Генпроектировщиком на основании рабочей документации с применением средней приведенной</t>
  </si>
  <si>
    <t xml:space="preserve">стоимостью 1 ч/ч по объекту. Расчетная трудоемкость работ не должна превышать </t>
  </si>
  <si>
    <t>трудоемкость в соответствующей локальной смете.</t>
  </si>
  <si>
    <t>количество чел. часов по видам работ). По итогам расчета определяется среднее</t>
  </si>
  <si>
    <t>от « ____   »____________ 2024 г.</t>
  </si>
  <si>
    <t>Земляные работы, в том числе:</t>
  </si>
  <si>
    <t xml:space="preserve"> </t>
  </si>
  <si>
    <t>Разработка грунта</t>
  </si>
  <si>
    <t>Монтаж металических конструкций эстакад трубопроводов и кабельных</t>
  </si>
  <si>
    <t>тн.</t>
  </si>
  <si>
    <t xml:space="preserve">Монтаж трубопроводов </t>
  </si>
  <si>
    <t>Детали трубопроводов</t>
  </si>
  <si>
    <t>ЗРА</t>
  </si>
  <si>
    <t>м.куб.</t>
  </si>
  <si>
    <t>Монтаж оборудования</t>
  </si>
  <si>
    <t>Электроснабжение</t>
  </si>
  <si>
    <t>км</t>
  </si>
  <si>
    <t>Силовое электрооборудование</t>
  </si>
  <si>
    <t>компл.</t>
  </si>
  <si>
    <t>Электроосвещение</t>
  </si>
  <si>
    <t>Оборудование</t>
  </si>
  <si>
    <t xml:space="preserve">ед. </t>
  </si>
  <si>
    <t>КИП и А (кабельная продукция)</t>
  </si>
  <si>
    <t>Обратная засыпка</t>
  </si>
  <si>
    <t>Устройство монолитных и сборных железобетонных конструкций подземной части, в том числе:</t>
  </si>
  <si>
    <t>Плита насосной</t>
  </si>
  <si>
    <t>Насосы 2 шт</t>
  </si>
  <si>
    <t>Эстакада к насосной</t>
  </si>
  <si>
    <t>Кровельные работы</t>
  </si>
  <si>
    <t>Бетонное покрытие</t>
  </si>
  <si>
    <t>Асфальтобетонное покрытие</t>
  </si>
  <si>
    <t>Труба 426*12 (80 метров)</t>
  </si>
  <si>
    <t>Труба 377*12 (80 метров)</t>
  </si>
  <si>
    <t>Труба 219*8 (50 метров)</t>
  </si>
  <si>
    <t>Труба 89*6 (100 метров)</t>
  </si>
  <si>
    <t>Труба 57*6 (100 метров)</t>
  </si>
  <si>
    <t>Сети водопровода и канализация</t>
  </si>
  <si>
    <t>м.п.</t>
  </si>
  <si>
    <t>Связь и пожарная сигнализация</t>
  </si>
  <si>
    <t>Труба ВГО 426*12 (100 метров -80600)</t>
  </si>
  <si>
    <t>Труба ВГО 219*8  (2600 метров по 50500)</t>
  </si>
  <si>
    <t>Труба ВГО 219*8  (1000 метров по 81600)</t>
  </si>
  <si>
    <t>Труба ВГО 219*8  (200 метров по 80600)</t>
  </si>
  <si>
    <t>Труба ЛДТ 108*6 (2600 метров по 50500)</t>
  </si>
  <si>
    <t>Труба ЛДТ 108*6 (1100 метров по 81600)</t>
  </si>
  <si>
    <t>Труба ЛДТ 108*6 (400 метров по ТП1)</t>
  </si>
  <si>
    <t>Демонтаж трубопроводов</t>
  </si>
  <si>
    <t>Примечания:    1. Графы 2, 3, 4, 5 заполняются Заказчиком; графы 6 - 7 заполняются Сторонами.</t>
  </si>
  <si>
    <t>Благоустройство (бетонное покрытие)</t>
  </si>
  <si>
    <t>Труба 426*12 (400 метров - 2 этап)</t>
  </si>
  <si>
    <t>Труба 377*12 (1388 м - 2 этап)</t>
  </si>
  <si>
    <t>Труба 219*8 (400 метров - 2 этап)</t>
  </si>
  <si>
    <t>Труба 159*6 (400 метров - 2 этап)</t>
  </si>
  <si>
    <t>Труба 89*6  (400 метров - 2 этап)</t>
  </si>
  <si>
    <t>Труба 57*6 (400 метров - 2 этап)</t>
  </si>
  <si>
    <t>Труба 32*5 (400 метров - 2 этап)</t>
  </si>
  <si>
    <t>1</t>
  </si>
  <si>
    <t>Холодильник ТДТ E-3134 1,2</t>
  </si>
  <si>
    <t>Фильтр ЛДТ F-3103</t>
  </si>
  <si>
    <t>Монтаж трубопроводов (от аппаратов)</t>
  </si>
  <si>
    <t>Труба 60,3*5,54 (150м)</t>
  </si>
  <si>
    <t>Труба 219,1*8,18 (350 м)</t>
  </si>
  <si>
    <t>Труба 273*9,27 (100 м)</t>
  </si>
  <si>
    <t>Силовое электрооборудование (электрообогрев)</t>
  </si>
  <si>
    <t>км.</t>
  </si>
  <si>
    <t>4*1,5</t>
  </si>
  <si>
    <t>2*2*1,0</t>
  </si>
  <si>
    <t>8*2*1,0</t>
  </si>
  <si>
    <t>12*2*1,0</t>
  </si>
  <si>
    <t>4*1,0</t>
  </si>
  <si>
    <t>24*1,0</t>
  </si>
  <si>
    <t>27*1,0</t>
  </si>
  <si>
    <t>ПРОТОКОЛ ДОГОВОРНОЙ СТОИМОСТИ</t>
  </si>
  <si>
    <t>строительно-монтажных работ (СМР) по объекту:</t>
  </si>
  <si>
    <t xml:space="preserve">Оценочная стоимость работ, руб. </t>
  </si>
  <si>
    <t>1.1</t>
  </si>
  <si>
    <t>3.3</t>
  </si>
  <si>
    <t>2.2</t>
  </si>
  <si>
    <t>1.2</t>
  </si>
  <si>
    <t>1.3</t>
  </si>
  <si>
    <t>1.4</t>
  </si>
  <si>
    <t>1.6</t>
  </si>
  <si>
    <t>1.9</t>
  </si>
  <si>
    <t>1.5</t>
  </si>
  <si>
    <t>1.8</t>
  </si>
  <si>
    <t>1.7</t>
  </si>
  <si>
    <t>Благоустройство, в том числе:</t>
  </si>
  <si>
    <t>Антикоррозионная защита металических конструкций эстакад трубопроводов и кабельных</t>
  </si>
  <si>
    <t>1.10</t>
  </si>
  <si>
    <t>Монтажные работы</t>
  </si>
  <si>
    <t>Трудозатраты, чел.-час *</t>
  </si>
  <si>
    <t>2. Приведенная стоимость чел.-час включает в себя:</t>
  </si>
  <si>
    <t>Приведенная стоимость 1 чел-час, руб.</t>
  </si>
  <si>
    <t>Вид работ</t>
  </si>
  <si>
    <t>Огнезащитазащита металических конструкций эстакад трубопроводов и кабельных</t>
  </si>
  <si>
    <t>2.1</t>
  </si>
  <si>
    <t>2.3</t>
  </si>
  <si>
    <t>Антикоррозионная защита трубопроводов</t>
  </si>
  <si>
    <t>Изоляция трубопроводов</t>
  </si>
  <si>
    <t>Антикоррозионная защита оборудования</t>
  </si>
  <si>
    <t>Изоляция оборудования</t>
  </si>
  <si>
    <t>УДАЛЕНА строка *кроме того:</t>
  </si>
  <si>
    <t>3.1</t>
  </si>
  <si>
    <t>3.2</t>
  </si>
  <si>
    <t>4.1</t>
  </si>
  <si>
    <t>4.2</t>
  </si>
  <si>
    <t>4.3</t>
  </si>
  <si>
    <t>Электромонтажные работы</t>
  </si>
  <si>
    <t>КИПиА, РСУ и ПАЗ, телекоммуникация, связь и пожарная сигнализация</t>
  </si>
  <si>
    <r>
      <t>Устройство монолитных и сборных железобетонных конструкций подземной части</t>
    </r>
    <r>
      <rPr>
        <i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том числе:</t>
    </r>
  </si>
  <si>
    <t xml:space="preserve">Фундаменты соружений, оборудования </t>
  </si>
  <si>
    <t>2</t>
  </si>
  <si>
    <t>3</t>
  </si>
  <si>
    <t>4</t>
  </si>
  <si>
    <t>5</t>
  </si>
  <si>
    <t>Уточнен вид работ</t>
  </si>
  <si>
    <t xml:space="preserve"> КИПиА, РСУ и ПАЗ, телекоммуникация, связь и пожарная сигнализация</t>
  </si>
  <si>
    <t>Демонтажные работы</t>
  </si>
  <si>
    <t>6</t>
  </si>
  <si>
    <t>«Обеспечение раздельного вывода легкого и тяжелого дизельного топлива с установки Гидрокрекинга» (тит. 3100)</t>
  </si>
  <si>
    <t>«Строительство насосной для откачки ВГО из резервуарного парка № 10 
ООО «Афипский НПЗ» (тит. 21100)</t>
  </si>
  <si>
    <t>«Техническое перевооружение объектов общезаводского хозяйства комплекса глубокой переработки. Обеспечение раздельного вывода легкого и тяжелого дизельного топлива с установки Гидрокрекинга» (тит. 80600, 81600, 50500)</t>
  </si>
  <si>
    <t>«Организация слива, приема и откачки ВГО от сторонних производителей в РП № 10, и организация раздельного налива ЛДФ и ТДФ».</t>
  </si>
  <si>
    <t>УДАЛЕНА строка *кроме того: ????</t>
  </si>
  <si>
    <t>5.1</t>
  </si>
  <si>
    <t xml:space="preserve">Антикоррозионная защита </t>
  </si>
  <si>
    <t>Уточнен вид работ (не входит в общ кол-во</t>
  </si>
  <si>
    <t>2.4</t>
  </si>
  <si>
    <t>2.5</t>
  </si>
  <si>
    <t>ИТОГО</t>
  </si>
  <si>
    <t>ИТОГО с НДС</t>
  </si>
  <si>
    <t xml:space="preserve">ВСЕГО по договору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</si>
</sst>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0"/>
    <numFmt numFmtId="167" formatCode="0.00;[Red]0.00"/>
    <numFmt numFmtId="168" formatCode="0.0"/>
  </numFmts>
  <fonts count="4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Arial Cyr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rgb="FFFF0000"/>
      <name val="Arial Cyr"/>
      <charset val="204"/>
    </font>
    <font>
      <i/>
      <sz val="11"/>
      <color rgb="FFFF0000"/>
      <name val="Times New Roman"/>
      <family val="1"/>
      <charset val="204"/>
    </font>
    <font>
      <b/>
      <sz val="16"/>
      <name val="Arial Cyr"/>
      <charset val="204"/>
    </font>
    <font>
      <sz val="10"/>
      <color rgb="FFFFFF00"/>
      <name val="Arial Cyr"/>
      <charset val="204"/>
    </font>
    <font>
      <sz val="14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0"/>
      <name val="Arial Cyr"/>
      <charset val="204"/>
    </font>
    <font>
      <i/>
      <sz val="10"/>
      <color rgb="FFFFFF00"/>
      <name val="Arial Cyr"/>
      <charset val="204"/>
    </font>
    <font>
      <i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Border="0" applyAlignment="0">
      <alignment horizontal="center"/>
    </xf>
    <xf numFmtId="0" fontId="2" fillId="0" borderId="0">
      <alignment horizontal="left" vertical="top"/>
    </xf>
    <xf numFmtId="165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5" fillId="0" borderId="1" xfId="0" applyFont="1" applyFill="1" applyBorder="1"/>
    <xf numFmtId="0" fontId="0" fillId="0" borderId="0" xfId="0" applyFill="1"/>
    <xf numFmtId="4" fontId="5" fillId="0" borderId="1" xfId="0" applyNumberFormat="1" applyFont="1" applyFill="1" applyBorder="1" applyAlignment="1">
      <alignment horizontal="right" inden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right" indent="1"/>
    </xf>
    <xf numFmtId="4" fontId="0" fillId="0" borderId="0" xfId="0" applyNumberFormat="1" applyFont="1" applyFill="1"/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/>
    <xf numFmtId="0" fontId="14" fillId="0" borderId="0" xfId="0" applyFont="1"/>
    <xf numFmtId="0" fontId="11" fillId="0" borderId="0" xfId="0" applyFont="1"/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left" vertical="center" indent="13"/>
    </xf>
    <xf numFmtId="167" fontId="8" fillId="0" borderId="0" xfId="0" applyNumberFormat="1" applyFont="1" applyAlignment="1">
      <alignment horizontal="left" vertical="center" indent="13"/>
    </xf>
    <xf numFmtId="164" fontId="8" fillId="0" borderId="0" xfId="5" applyFont="1" applyAlignment="1">
      <alignment horizontal="left" vertical="center" indent="13"/>
    </xf>
    <xf numFmtId="0" fontId="15" fillId="0" borderId="0" xfId="0" applyFont="1" applyFill="1" applyAlignment="1">
      <alignment horizontal="left" indent="13"/>
    </xf>
    <xf numFmtId="0" fontId="8" fillId="0" borderId="0" xfId="0" applyFont="1" applyAlignment="1">
      <alignment horizontal="left" vertical="center" wrapText="1" indent="4"/>
    </xf>
    <xf numFmtId="1" fontId="16" fillId="0" borderId="1" xfId="4" applyNumberFormat="1" applyFont="1" applyFill="1" applyBorder="1" applyAlignment="1">
      <alignment horizontal="center" vertical="center"/>
    </xf>
    <xf numFmtId="164" fontId="17" fillId="0" borderId="3" xfId="5" applyFont="1" applyFill="1" applyBorder="1" applyAlignment="1">
      <alignment horizontal="right"/>
    </xf>
    <xf numFmtId="164" fontId="17" fillId="0" borderId="1" xfId="5" applyFont="1" applyFill="1" applyBorder="1" applyAlignment="1">
      <alignment horizontal="right"/>
    </xf>
    <xf numFmtId="0" fontId="16" fillId="0" borderId="1" xfId="4" applyFont="1" applyFill="1" applyBorder="1" applyAlignment="1">
      <alignment vertical="center" wrapText="1"/>
    </xf>
    <xf numFmtId="164" fontId="17" fillId="0" borderId="1" xfId="5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vertical="center" wrapText="1"/>
    </xf>
    <xf numFmtId="1" fontId="16" fillId="2" borderId="1" xfId="4" applyNumberFormat="1" applyFont="1" applyFill="1" applyBorder="1" applyAlignment="1">
      <alignment horizontal="center" vertical="center"/>
    </xf>
    <xf numFmtId="164" fontId="17" fillId="2" borderId="3" xfId="5" applyFont="1" applyFill="1" applyBorder="1" applyAlignment="1">
      <alignment horizontal="right"/>
    </xf>
    <xf numFmtId="0" fontId="4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9" fillId="0" borderId="0" xfId="0" applyFont="1" applyFill="1" applyAlignment="1">
      <alignment horizontal="centerContinuous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 indent="1"/>
    </xf>
    <xf numFmtId="166" fontId="8" fillId="0" borderId="1" xfId="0" applyNumberFormat="1" applyFont="1" applyFill="1" applyBorder="1" applyAlignment="1">
      <alignment horizontal="right" indent="1"/>
    </xf>
    <xf numFmtId="0" fontId="20" fillId="0" borderId="0" xfId="0" applyFont="1" applyFill="1"/>
    <xf numFmtId="0" fontId="16" fillId="0" borderId="1" xfId="0" applyFont="1" applyFill="1" applyBorder="1" applyAlignment="1">
      <alignment wrapText="1"/>
    </xf>
    <xf numFmtId="164" fontId="16" fillId="0" borderId="1" xfId="5" applyFont="1" applyFill="1" applyBorder="1"/>
    <xf numFmtId="1" fontId="16" fillId="2" borderId="3" xfId="4" applyNumberFormat="1" applyFont="1" applyFill="1" applyBorder="1" applyAlignment="1">
      <alignment horizontal="center" vertical="center"/>
    </xf>
    <xf numFmtId="49" fontId="16" fillId="2" borderId="1" xfId="4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right" vertical="center"/>
    </xf>
    <xf numFmtId="0" fontId="23" fillId="0" borderId="0" xfId="0" applyFont="1" applyFill="1"/>
    <xf numFmtId="4" fontId="23" fillId="0" borderId="0" xfId="0" applyNumberFormat="1" applyFont="1" applyFill="1"/>
    <xf numFmtId="43" fontId="23" fillId="0" borderId="0" xfId="0" applyNumberFormat="1" applyFont="1" applyFill="1"/>
    <xf numFmtId="0" fontId="24" fillId="0" borderId="0" xfId="0" applyFont="1" applyFill="1"/>
    <xf numFmtId="0" fontId="16" fillId="3" borderId="1" xfId="0" applyFont="1" applyFill="1" applyBorder="1"/>
    <xf numFmtId="164" fontId="16" fillId="3" borderId="1" xfId="5" applyFont="1" applyFill="1" applyBorder="1"/>
    <xf numFmtId="0" fontId="7" fillId="4" borderId="1" xfId="4" applyFont="1" applyFill="1" applyBorder="1" applyAlignment="1">
      <alignment horizontal="centerContinuous" vertical="distributed" wrapText="1"/>
    </xf>
    <xf numFmtId="1" fontId="7" fillId="4" borderId="1" xfId="4" applyNumberFormat="1" applyFont="1" applyFill="1" applyBorder="1" applyAlignment="1">
      <alignment horizontal="centerContinuous" vertical="distributed"/>
    </xf>
    <xf numFmtId="3" fontId="7" fillId="4" borderId="1" xfId="4" applyNumberFormat="1" applyFont="1" applyFill="1" applyBorder="1" applyAlignment="1">
      <alignment horizontal="centerContinuous" vertical="distributed"/>
    </xf>
    <xf numFmtId="166" fontId="5" fillId="4" borderId="1" xfId="0" applyNumberFormat="1" applyFont="1" applyFill="1" applyBorder="1" applyAlignment="1">
      <alignment horizontal="centerContinuous" vertical="distributed"/>
    </xf>
    <xf numFmtId="4" fontId="5" fillId="4" borderId="1" xfId="0" applyNumberFormat="1" applyFont="1" applyFill="1" applyBorder="1" applyAlignment="1">
      <alignment horizontal="centerContinuous" vertical="distributed"/>
    </xf>
    <xf numFmtId="164" fontId="26" fillId="0" borderId="3" xfId="5" applyFont="1" applyFill="1" applyBorder="1" applyAlignment="1">
      <alignment horizontal="right"/>
    </xf>
    <xf numFmtId="0" fontId="21" fillId="0" borderId="1" xfId="4" applyFont="1" applyFill="1" applyBorder="1" applyAlignment="1">
      <alignment horizontal="right" vertical="center" wrapText="1"/>
    </xf>
    <xf numFmtId="1" fontId="21" fillId="0" borderId="1" xfId="4" applyNumberFormat="1" applyFont="1" applyFill="1" applyBorder="1" applyAlignment="1">
      <alignment horizontal="right" vertical="center"/>
    </xf>
    <xf numFmtId="164" fontId="26" fillId="0" borderId="1" xfId="5" applyFont="1" applyFill="1" applyBorder="1" applyAlignment="1">
      <alignment horizontal="right" vertical="center"/>
    </xf>
    <xf numFmtId="43" fontId="9" fillId="0" borderId="1" xfId="0" applyNumberFormat="1" applyFont="1" applyFill="1" applyBorder="1" applyAlignment="1">
      <alignment horizontal="right"/>
    </xf>
    <xf numFmtId="43" fontId="2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164" fontId="17" fillId="0" borderId="3" xfId="5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/>
    </xf>
    <xf numFmtId="49" fontId="21" fillId="0" borderId="1" xfId="4" applyNumberFormat="1" applyFont="1" applyFill="1" applyBorder="1" applyAlignment="1">
      <alignment horizontal="right" vertical="center"/>
    </xf>
    <xf numFmtId="164" fontId="17" fillId="0" borderId="1" xfId="5" applyFont="1" applyFill="1" applyBorder="1" applyAlignment="1">
      <alignment vertical="center"/>
    </xf>
    <xf numFmtId="0" fontId="29" fillId="0" borderId="0" xfId="0" applyFont="1"/>
    <xf numFmtId="43" fontId="30" fillId="0" borderId="0" xfId="0" applyNumberFormat="1" applyFont="1" applyFill="1" applyAlignment="1">
      <alignment vertical="center"/>
    </xf>
    <xf numFmtId="43" fontId="24" fillId="0" borderId="0" xfId="0" applyNumberFormat="1" applyFont="1" applyFill="1" applyAlignment="1">
      <alignment vertical="center"/>
    </xf>
    <xf numFmtId="4" fontId="16" fillId="3" borderId="1" xfId="0" applyNumberFormat="1" applyFont="1" applyFill="1" applyBorder="1"/>
    <xf numFmtId="4" fontId="17" fillId="0" borderId="1" xfId="5" applyNumberFormat="1" applyFont="1" applyFill="1" applyBorder="1" applyAlignment="1">
      <alignment horizontal="center" vertical="center"/>
    </xf>
    <xf numFmtId="4" fontId="26" fillId="0" borderId="1" xfId="5" applyNumberFormat="1" applyFont="1" applyFill="1" applyBorder="1" applyAlignment="1">
      <alignment horizontal="right" vertical="center"/>
    </xf>
    <xf numFmtId="4" fontId="17" fillId="0" borderId="1" xfId="5" applyNumberFormat="1" applyFont="1" applyFill="1" applyBorder="1" applyAlignment="1">
      <alignment vertical="center"/>
    </xf>
    <xf numFmtId="4" fontId="17" fillId="0" borderId="3" xfId="5" applyNumberFormat="1" applyFont="1" applyFill="1" applyBorder="1" applyAlignment="1">
      <alignment horizontal="right"/>
    </xf>
    <xf numFmtId="4" fontId="26" fillId="0" borderId="3" xfId="5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8" fillId="0" borderId="1" xfId="0" applyNumberFormat="1" applyFont="1" applyFill="1" applyBorder="1" applyAlignment="1">
      <alignment horizontal="right" vertical="center" indent="1"/>
    </xf>
    <xf numFmtId="4" fontId="26" fillId="0" borderId="1" xfId="5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49" fontId="28" fillId="0" borderId="1" xfId="4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>
      <alignment horizontal="right"/>
    </xf>
    <xf numFmtId="0" fontId="26" fillId="0" borderId="1" xfId="4" applyFont="1" applyFill="1" applyBorder="1" applyAlignment="1">
      <alignment horizontal="right" vertical="center" wrapText="1"/>
    </xf>
    <xf numFmtId="43" fontId="34" fillId="0" borderId="0" xfId="0" applyNumberFormat="1" applyFont="1" applyFill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164" fontId="26" fillId="0" borderId="1" xfId="5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4" fontId="17" fillId="0" borderId="3" xfId="5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4" fontId="17" fillId="2" borderId="3" xfId="5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vertical="center"/>
    </xf>
    <xf numFmtId="0" fontId="16" fillId="3" borderId="4" xfId="0" applyFont="1" applyFill="1" applyBorder="1"/>
    <xf numFmtId="1" fontId="16" fillId="0" borderId="5" xfId="4" applyNumberFormat="1" applyFont="1" applyFill="1" applyBorder="1" applyAlignment="1">
      <alignment horizontal="center" vertical="center"/>
    </xf>
    <xf numFmtId="4" fontId="17" fillId="0" borderId="7" xfId="5" applyNumberFormat="1" applyFont="1" applyFill="1" applyBorder="1" applyAlignment="1">
      <alignment horizontal="center" vertical="center"/>
    </xf>
    <xf numFmtId="164" fontId="16" fillId="0" borderId="5" xfId="5" applyFont="1" applyFill="1" applyBorder="1"/>
    <xf numFmtId="4" fontId="17" fillId="0" borderId="5" xfId="5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4" fontId="5" fillId="0" borderId="6" xfId="0" applyNumberFormat="1" applyFont="1" applyFill="1" applyBorder="1" applyAlignment="1">
      <alignment horizontal="right" indent="1"/>
    </xf>
    <xf numFmtId="4" fontId="16" fillId="3" borderId="8" xfId="0" applyNumberFormat="1" applyFont="1" applyFill="1" applyBorder="1"/>
    <xf numFmtId="164" fontId="16" fillId="3" borderId="8" xfId="5" applyFont="1" applyFill="1" applyBorder="1"/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49" fontId="26" fillId="2" borderId="4" xfId="0" applyNumberFormat="1" applyFont="1" applyFill="1" applyBorder="1" applyAlignment="1">
      <alignment horizontal="right" vertical="center"/>
    </xf>
    <xf numFmtId="0" fontId="26" fillId="2" borderId="1" xfId="0" applyNumberFormat="1" applyFont="1" applyFill="1" applyBorder="1" applyAlignment="1">
      <alignment horizontal="right" vertical="center" wrapText="1"/>
    </xf>
    <xf numFmtId="1" fontId="21" fillId="2" borderId="3" xfId="4" applyNumberFormat="1" applyFont="1" applyFill="1" applyBorder="1" applyAlignment="1">
      <alignment horizontal="right" vertical="center"/>
    </xf>
    <xf numFmtId="2" fontId="21" fillId="2" borderId="1" xfId="4" applyNumberFormat="1" applyFont="1" applyFill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43" fontId="9" fillId="0" borderId="0" xfId="0" applyNumberFormat="1" applyFont="1" applyFill="1" applyAlignment="1">
      <alignment horizontal="right"/>
    </xf>
    <xf numFmtId="164" fontId="26" fillId="2" borderId="3" xfId="5" applyFont="1" applyFill="1" applyBorder="1" applyAlignment="1">
      <alignment horizontal="right"/>
    </xf>
    <xf numFmtId="49" fontId="21" fillId="2" borderId="1" xfId="4" applyNumberFormat="1" applyFont="1" applyFill="1" applyBorder="1" applyAlignment="1">
      <alignment horizontal="right" vertical="center"/>
    </xf>
    <xf numFmtId="0" fontId="31" fillId="0" borderId="0" xfId="0" applyFont="1" applyFill="1"/>
    <xf numFmtId="0" fontId="37" fillId="0" borderId="0" xfId="0" applyFont="1" applyFill="1"/>
    <xf numFmtId="49" fontId="4" fillId="4" borderId="1" xfId="0" applyNumberFormat="1" applyFont="1" applyFill="1" applyBorder="1" applyAlignment="1">
      <alignment horizontal="left"/>
    </xf>
    <xf numFmtId="0" fontId="7" fillId="4" borderId="1" xfId="4" applyNumberFormat="1" applyFont="1" applyFill="1" applyBorder="1" applyAlignment="1">
      <alignment horizontal="centerContinuous" vertical="distributed" wrapText="1"/>
    </xf>
    <xf numFmtId="0" fontId="38" fillId="0" borderId="0" xfId="4" applyNumberFormat="1" applyFont="1" applyFill="1" applyBorder="1" applyAlignment="1">
      <alignment horizontal="centerContinuous" vertical="distributed"/>
    </xf>
    <xf numFmtId="0" fontId="38" fillId="0" borderId="0" xfId="4" applyFont="1" applyFill="1" applyBorder="1" applyAlignment="1">
      <alignment horizontal="centerContinuous" vertical="distributed" wrapText="1"/>
    </xf>
    <xf numFmtId="1" fontId="38" fillId="0" borderId="0" xfId="4" applyNumberFormat="1" applyFont="1" applyFill="1" applyBorder="1" applyAlignment="1">
      <alignment horizontal="centerContinuous" vertical="distributed"/>
    </xf>
    <xf numFmtId="3" fontId="38" fillId="0" borderId="0" xfId="4" applyNumberFormat="1" applyFont="1" applyFill="1" applyBorder="1" applyAlignment="1">
      <alignment horizontal="centerContinuous" vertical="distributed"/>
    </xf>
    <xf numFmtId="166" fontId="8" fillId="0" borderId="0" xfId="0" applyNumberFormat="1" applyFont="1" applyFill="1" applyBorder="1" applyAlignment="1">
      <alignment horizontal="centerContinuous" vertical="distributed"/>
    </xf>
    <xf numFmtId="4" fontId="8" fillId="0" borderId="0" xfId="0" applyNumberFormat="1" applyFont="1" applyFill="1" applyBorder="1" applyAlignment="1">
      <alignment horizontal="centerContinuous" vertical="distributed"/>
    </xf>
    <xf numFmtId="0" fontId="32" fillId="0" borderId="0" xfId="0" applyFont="1" applyFill="1" applyAlignment="1">
      <alignment horizontal="center" vertical="top"/>
    </xf>
    <xf numFmtId="0" fontId="30" fillId="0" borderId="0" xfId="0" applyFont="1" applyFill="1"/>
    <xf numFmtId="0" fontId="16" fillId="3" borderId="5" xfId="0" applyFont="1" applyFill="1" applyBorder="1"/>
    <xf numFmtId="4" fontId="16" fillId="3" borderId="5" xfId="0" applyNumberFormat="1" applyFont="1" applyFill="1" applyBorder="1"/>
    <xf numFmtId="164" fontId="16" fillId="3" borderId="5" xfId="5" applyFont="1" applyFill="1" applyBorder="1"/>
    <xf numFmtId="0" fontId="5" fillId="0" borderId="6" xfId="0" applyFont="1" applyFill="1" applyBorder="1"/>
    <xf numFmtId="4" fontId="16" fillId="3" borderId="5" xfId="0" applyNumberFormat="1" applyFont="1" applyFill="1" applyBorder="1" applyAlignment="1">
      <alignment horizontal="center" vertical="center"/>
    </xf>
    <xf numFmtId="43" fontId="30" fillId="0" borderId="0" xfId="0" applyNumberFormat="1" applyFont="1" applyFill="1" applyAlignment="1">
      <alignment horizontal="left" vertical="center"/>
    </xf>
    <xf numFmtId="4" fontId="16" fillId="3" borderId="3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wrapText="1"/>
    </xf>
    <xf numFmtId="4" fontId="23" fillId="0" borderId="1" xfId="0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8" fillId="0" borderId="1" xfId="5" applyNumberFormat="1" applyFont="1" applyFill="1" applyBorder="1" applyAlignment="1">
      <alignment horizontal="right" vertical="center" wrapText="1"/>
    </xf>
    <xf numFmtId="4" fontId="25" fillId="0" borderId="1" xfId="5" applyNumberFormat="1" applyFont="1" applyFill="1" applyBorder="1" applyAlignment="1">
      <alignment horizontal="center" vertical="center" wrapText="1"/>
    </xf>
    <xf numFmtId="4" fontId="28" fillId="0" borderId="1" xfId="5" applyNumberFormat="1" applyFont="1" applyFill="1" applyBorder="1" applyAlignment="1">
      <alignment horizontal="center" vertical="center" wrapText="1"/>
    </xf>
    <xf numFmtId="4" fontId="25" fillId="0" borderId="1" xfId="5" applyNumberFormat="1" applyFont="1" applyFill="1" applyBorder="1" applyAlignment="1">
      <alignment vertical="center" wrapText="1"/>
    </xf>
    <xf numFmtId="4" fontId="17" fillId="0" borderId="1" xfId="5" applyNumberFormat="1" applyFont="1" applyFill="1" applyBorder="1" applyAlignment="1">
      <alignment horizontal="center" vertical="center" wrapText="1"/>
    </xf>
    <xf numFmtId="4" fontId="26" fillId="0" borderId="1" xfId="5" applyNumberFormat="1" applyFont="1" applyFill="1" applyBorder="1" applyAlignment="1">
      <alignment horizontal="right" vertical="center" wrapText="1"/>
    </xf>
    <xf numFmtId="4" fontId="28" fillId="0" borderId="1" xfId="5" applyNumberFormat="1" applyFont="1" applyFill="1" applyBorder="1" applyAlignment="1">
      <alignment horizontal="left" vertical="center" wrapText="1"/>
    </xf>
    <xf numFmtId="4" fontId="18" fillId="0" borderId="1" xfId="5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wrapText="1"/>
    </xf>
    <xf numFmtId="164" fontId="26" fillId="0" borderId="1" xfId="5" applyFont="1" applyFill="1" applyBorder="1" applyAlignment="1">
      <alignment horizontal="right" vertical="center" wrapText="1"/>
    </xf>
    <xf numFmtId="4" fontId="16" fillId="3" borderId="5" xfId="0" applyNumberFormat="1" applyFont="1" applyFill="1" applyBorder="1" applyAlignment="1">
      <alignment wrapText="1"/>
    </xf>
    <xf numFmtId="4" fontId="16" fillId="3" borderId="8" xfId="0" applyNumberFormat="1" applyFont="1" applyFill="1" applyBorder="1" applyAlignment="1">
      <alignment wrapText="1"/>
    </xf>
    <xf numFmtId="4" fontId="17" fillId="0" borderId="6" xfId="5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4" fontId="17" fillId="0" borderId="5" xfId="5" applyNumberFormat="1" applyFont="1" applyFill="1" applyBorder="1" applyAlignment="1">
      <alignment horizontal="center" vertical="center" wrapText="1"/>
    </xf>
    <xf numFmtId="4" fontId="16" fillId="3" borderId="8" xfId="0" applyNumberFormat="1" applyFont="1" applyFill="1" applyBorder="1" applyAlignment="1">
      <alignment vertical="center" wrapText="1"/>
    </xf>
    <xf numFmtId="164" fontId="17" fillId="0" borderId="6" xfId="5" applyFont="1" applyFill="1" applyBorder="1" applyAlignment="1">
      <alignment horizontal="center" vertical="center" wrapText="1"/>
    </xf>
    <xf numFmtId="164" fontId="17" fillId="0" borderId="1" xfId="5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2" fillId="0" borderId="1" xfId="4" applyFont="1" applyFill="1" applyBorder="1" applyAlignment="1">
      <alignment vertical="center" wrapText="1"/>
    </xf>
    <xf numFmtId="4" fontId="22" fillId="0" borderId="1" xfId="5" applyNumberFormat="1" applyFont="1" applyFill="1" applyBorder="1" applyAlignment="1">
      <alignment horizontal="center" vertical="center"/>
    </xf>
    <xf numFmtId="4" fontId="39" fillId="0" borderId="1" xfId="5" applyNumberFormat="1" applyFont="1" applyFill="1" applyBorder="1" applyAlignment="1">
      <alignment horizontal="right" vertical="center"/>
    </xf>
    <xf numFmtId="0" fontId="22" fillId="0" borderId="1" xfId="4" applyFont="1" applyFill="1" applyBorder="1" applyAlignment="1">
      <alignment horizontal="left" vertical="center" wrapText="1"/>
    </xf>
    <xf numFmtId="4" fontId="17" fillId="0" borderId="1" xfId="5" applyNumberFormat="1" applyFont="1" applyFill="1" applyBorder="1" applyAlignment="1">
      <alignment horizontal="center"/>
    </xf>
    <xf numFmtId="4" fontId="17" fillId="0" borderId="3" xfId="5" applyNumberFormat="1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horizontal="center"/>
    </xf>
    <xf numFmtId="164" fontId="22" fillId="0" borderId="1" xfId="5" applyFont="1" applyFill="1" applyBorder="1" applyAlignment="1">
      <alignment vertical="center"/>
    </xf>
    <xf numFmtId="4" fontId="22" fillId="0" borderId="1" xfId="5" applyNumberFormat="1" applyFont="1" applyFill="1" applyBorder="1" applyAlignment="1">
      <alignment vertical="center"/>
    </xf>
    <xf numFmtId="1" fontId="22" fillId="0" borderId="1" xfId="4" applyNumberFormat="1" applyFont="1" applyFill="1" applyBorder="1" applyAlignment="1">
      <alignment horizontal="center" vertical="center"/>
    </xf>
    <xf numFmtId="164" fontId="22" fillId="0" borderId="1" xfId="5" applyFont="1" applyFill="1" applyBorder="1" applyAlignment="1">
      <alignment horizontal="center" vertical="center"/>
    </xf>
    <xf numFmtId="164" fontId="22" fillId="0" borderId="3" xfId="5" applyFont="1" applyFill="1" applyBorder="1" applyAlignment="1">
      <alignment horizontal="right"/>
    </xf>
    <xf numFmtId="168" fontId="22" fillId="2" borderId="1" xfId="4" applyNumberFormat="1" applyFont="1" applyFill="1" applyBorder="1" applyAlignment="1">
      <alignment horizontal="left" vertical="center" wrapText="1"/>
    </xf>
    <xf numFmtId="4" fontId="22" fillId="0" borderId="1" xfId="5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/>
    </xf>
    <xf numFmtId="164" fontId="39" fillId="0" borderId="3" xfId="5" applyFont="1" applyFill="1" applyBorder="1" applyAlignment="1">
      <alignment horizontal="right"/>
    </xf>
    <xf numFmtId="164" fontId="39" fillId="0" borderId="1" xfId="5" applyFont="1" applyFill="1" applyBorder="1" applyAlignment="1">
      <alignment horizontal="right" vertical="center"/>
    </xf>
    <xf numFmtId="164" fontId="39" fillId="0" borderId="1" xfId="5" applyFont="1" applyFill="1" applyBorder="1" applyAlignment="1">
      <alignment horizontal="right" vertical="center" wrapText="1"/>
    </xf>
    <xf numFmtId="43" fontId="41" fillId="0" borderId="1" xfId="0" applyNumberFormat="1" applyFont="1" applyFill="1" applyBorder="1" applyAlignment="1">
      <alignment horizontal="right"/>
    </xf>
    <xf numFmtId="0" fontId="41" fillId="0" borderId="1" xfId="0" applyFont="1" applyFill="1" applyBorder="1" applyAlignment="1">
      <alignment horizontal="right"/>
    </xf>
    <xf numFmtId="164" fontId="39" fillId="0" borderId="1" xfId="5" applyFont="1" applyFill="1" applyBorder="1" applyAlignment="1">
      <alignment horizontal="right"/>
    </xf>
    <xf numFmtId="4" fontId="22" fillId="0" borderId="3" xfId="5" applyNumberFormat="1" applyFont="1" applyFill="1" applyBorder="1" applyAlignment="1">
      <alignment horizontal="center" vertical="center"/>
    </xf>
    <xf numFmtId="164" fontId="22" fillId="0" borderId="1" xfId="5" applyFont="1" applyFill="1" applyBorder="1"/>
    <xf numFmtId="2" fontId="22" fillId="0" borderId="1" xfId="4" applyNumberFormat="1" applyFont="1" applyFill="1" applyBorder="1" applyAlignment="1">
      <alignment horizontal="center" vertical="center"/>
    </xf>
    <xf numFmtId="1" fontId="39" fillId="0" borderId="1" xfId="4" applyNumberFormat="1" applyFont="1" applyFill="1" applyBorder="1" applyAlignment="1">
      <alignment horizontal="right" vertical="center"/>
    </xf>
    <xf numFmtId="2" fontId="39" fillId="0" borderId="1" xfId="4" applyNumberFormat="1" applyFont="1" applyFill="1" applyBorder="1" applyAlignment="1">
      <alignment horizontal="right" vertical="center"/>
    </xf>
    <xf numFmtId="2" fontId="39" fillId="0" borderId="1" xfId="0" applyNumberFormat="1" applyFont="1" applyFill="1" applyBorder="1" applyAlignment="1">
      <alignment horizontal="right" vertical="center"/>
    </xf>
    <xf numFmtId="164" fontId="22" fillId="0" borderId="3" xfId="5" applyFont="1" applyFill="1" applyBorder="1" applyAlignment="1">
      <alignment horizontal="center"/>
    </xf>
    <xf numFmtId="164" fontId="22" fillId="0" borderId="3" xfId="5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indent="13"/>
    </xf>
    <xf numFmtId="0" fontId="8" fillId="0" borderId="0" xfId="0" applyFont="1" applyAlignment="1">
      <alignment horizontal="left" vertical="center" wrapText="1" indent="7"/>
    </xf>
    <xf numFmtId="0" fontId="16" fillId="3" borderId="1" xfId="0" applyFont="1" applyFill="1" applyBorder="1" applyAlignment="1">
      <alignment vertical="center"/>
    </xf>
    <xf numFmtId="164" fontId="16" fillId="3" borderId="1" xfId="5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vertical="center" wrapText="1"/>
    </xf>
    <xf numFmtId="49" fontId="36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/>
    </xf>
  </cellXfs>
  <cellStyles count="6">
    <cellStyle name="КС-3" xfId="1" xr:uid="{00000000-0005-0000-0000-000000000000}"/>
    <cellStyle name="Обычный" xfId="0" builtinId="0"/>
    <cellStyle name="Обычный_Таблица объёмов работ  Гидроочистка ПОСЛ1" xfId="4" xr:uid="{00000000-0005-0000-0000-000002000000}"/>
    <cellStyle name="Титул" xfId="2" xr:uid="{00000000-0005-0000-0000-000003000000}"/>
    <cellStyle name="Финансовый" xfId="5" builtinId="3"/>
    <cellStyle name="Финансовый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7"/>
  <sheetViews>
    <sheetView tabSelected="1" view="pageBreakPreview" topLeftCell="A7" zoomScaleNormal="100" zoomScaleSheetLayoutView="100" workbookViewId="0">
      <selection activeCell="H173" sqref="H173"/>
    </sheetView>
  </sheetViews>
  <sheetFormatPr defaultRowHeight="12.75" outlineLevelRow="1" x14ac:dyDescent="0.2"/>
  <cols>
    <col min="1" max="1" width="9.140625" style="31"/>
    <col min="2" max="2" width="56.7109375" style="31" customWidth="1"/>
    <col min="3" max="3" width="13.28515625" style="31" customWidth="1"/>
    <col min="4" max="4" width="14.85546875" style="31" customWidth="1"/>
    <col min="5" max="5" width="14.85546875" style="31" hidden="1" customWidth="1"/>
    <col min="6" max="6" width="16.140625" style="31" customWidth="1"/>
    <col min="7" max="7" width="25" style="31" customWidth="1"/>
    <col min="8" max="8" width="22.5703125" style="31" customWidth="1"/>
    <col min="9" max="9" width="43.140625" style="47" customWidth="1"/>
    <col min="10" max="10" width="29.5703125" style="31" customWidth="1"/>
    <col min="11" max="11" width="22.140625" style="31" customWidth="1"/>
    <col min="12" max="12" width="9.140625" style="31"/>
    <col min="13" max="13" width="11.5703125" style="31" customWidth="1"/>
    <col min="14" max="258" width="9.140625" style="31"/>
    <col min="259" max="259" width="63.85546875" style="31" customWidth="1"/>
    <col min="260" max="260" width="13.28515625" style="31" customWidth="1"/>
    <col min="261" max="261" width="14.85546875" style="31" customWidth="1"/>
    <col min="262" max="262" width="18.28515625" style="31" customWidth="1"/>
    <col min="263" max="264" width="22.5703125" style="31" customWidth="1"/>
    <col min="265" max="514" width="9.140625" style="31"/>
    <col min="515" max="515" width="63.85546875" style="31" customWidth="1"/>
    <col min="516" max="516" width="13.28515625" style="31" customWidth="1"/>
    <col min="517" max="517" width="14.85546875" style="31" customWidth="1"/>
    <col min="518" max="518" width="18.28515625" style="31" customWidth="1"/>
    <col min="519" max="520" width="22.5703125" style="31" customWidth="1"/>
    <col min="521" max="770" width="9.140625" style="31"/>
    <col min="771" max="771" width="63.85546875" style="31" customWidth="1"/>
    <col min="772" max="772" width="13.28515625" style="31" customWidth="1"/>
    <col min="773" max="773" width="14.85546875" style="31" customWidth="1"/>
    <col min="774" max="774" width="18.28515625" style="31" customWidth="1"/>
    <col min="775" max="776" width="22.5703125" style="31" customWidth="1"/>
    <col min="777" max="1026" width="9.140625" style="31"/>
    <col min="1027" max="1027" width="63.85546875" style="31" customWidth="1"/>
    <col min="1028" max="1028" width="13.28515625" style="31" customWidth="1"/>
    <col min="1029" max="1029" width="14.85546875" style="31" customWidth="1"/>
    <col min="1030" max="1030" width="18.28515625" style="31" customWidth="1"/>
    <col min="1031" max="1032" width="22.5703125" style="31" customWidth="1"/>
    <col min="1033" max="1282" width="9.140625" style="31"/>
    <col min="1283" max="1283" width="63.85546875" style="31" customWidth="1"/>
    <col min="1284" max="1284" width="13.28515625" style="31" customWidth="1"/>
    <col min="1285" max="1285" width="14.85546875" style="31" customWidth="1"/>
    <col min="1286" max="1286" width="18.28515625" style="31" customWidth="1"/>
    <col min="1287" max="1288" width="22.5703125" style="31" customWidth="1"/>
    <col min="1289" max="1538" width="9.140625" style="31"/>
    <col min="1539" max="1539" width="63.85546875" style="31" customWidth="1"/>
    <col min="1540" max="1540" width="13.28515625" style="31" customWidth="1"/>
    <col min="1541" max="1541" width="14.85546875" style="31" customWidth="1"/>
    <col min="1542" max="1542" width="18.28515625" style="31" customWidth="1"/>
    <col min="1543" max="1544" width="22.5703125" style="31" customWidth="1"/>
    <col min="1545" max="1794" width="9.140625" style="31"/>
    <col min="1795" max="1795" width="63.85546875" style="31" customWidth="1"/>
    <col min="1796" max="1796" width="13.28515625" style="31" customWidth="1"/>
    <col min="1797" max="1797" width="14.85546875" style="31" customWidth="1"/>
    <col min="1798" max="1798" width="18.28515625" style="31" customWidth="1"/>
    <col min="1799" max="1800" width="22.5703125" style="31" customWidth="1"/>
    <col min="1801" max="2050" width="9.140625" style="31"/>
    <col min="2051" max="2051" width="63.85546875" style="31" customWidth="1"/>
    <col min="2052" max="2052" width="13.28515625" style="31" customWidth="1"/>
    <col min="2053" max="2053" width="14.85546875" style="31" customWidth="1"/>
    <col min="2054" max="2054" width="18.28515625" style="31" customWidth="1"/>
    <col min="2055" max="2056" width="22.5703125" style="31" customWidth="1"/>
    <col min="2057" max="2306" width="9.140625" style="31"/>
    <col min="2307" max="2307" width="63.85546875" style="31" customWidth="1"/>
    <col min="2308" max="2308" width="13.28515625" style="31" customWidth="1"/>
    <col min="2309" max="2309" width="14.85546875" style="31" customWidth="1"/>
    <col min="2310" max="2310" width="18.28515625" style="31" customWidth="1"/>
    <col min="2311" max="2312" width="22.5703125" style="31" customWidth="1"/>
    <col min="2313" max="2562" width="9.140625" style="31"/>
    <col min="2563" max="2563" width="63.85546875" style="31" customWidth="1"/>
    <col min="2564" max="2564" width="13.28515625" style="31" customWidth="1"/>
    <col min="2565" max="2565" width="14.85546875" style="31" customWidth="1"/>
    <col min="2566" max="2566" width="18.28515625" style="31" customWidth="1"/>
    <col min="2567" max="2568" width="22.5703125" style="31" customWidth="1"/>
    <col min="2569" max="2818" width="9.140625" style="31"/>
    <col min="2819" max="2819" width="63.85546875" style="31" customWidth="1"/>
    <col min="2820" max="2820" width="13.28515625" style="31" customWidth="1"/>
    <col min="2821" max="2821" width="14.85546875" style="31" customWidth="1"/>
    <col min="2822" max="2822" width="18.28515625" style="31" customWidth="1"/>
    <col min="2823" max="2824" width="22.5703125" style="31" customWidth="1"/>
    <col min="2825" max="3074" width="9.140625" style="31"/>
    <col min="3075" max="3075" width="63.85546875" style="31" customWidth="1"/>
    <col min="3076" max="3076" width="13.28515625" style="31" customWidth="1"/>
    <col min="3077" max="3077" width="14.85546875" style="31" customWidth="1"/>
    <col min="3078" max="3078" width="18.28515625" style="31" customWidth="1"/>
    <col min="3079" max="3080" width="22.5703125" style="31" customWidth="1"/>
    <col min="3081" max="3330" width="9.140625" style="31"/>
    <col min="3331" max="3331" width="63.85546875" style="31" customWidth="1"/>
    <col min="3332" max="3332" width="13.28515625" style="31" customWidth="1"/>
    <col min="3333" max="3333" width="14.85546875" style="31" customWidth="1"/>
    <col min="3334" max="3334" width="18.28515625" style="31" customWidth="1"/>
    <col min="3335" max="3336" width="22.5703125" style="31" customWidth="1"/>
    <col min="3337" max="3586" width="9.140625" style="31"/>
    <col min="3587" max="3587" width="63.85546875" style="31" customWidth="1"/>
    <col min="3588" max="3588" width="13.28515625" style="31" customWidth="1"/>
    <col min="3589" max="3589" width="14.85546875" style="31" customWidth="1"/>
    <col min="3590" max="3590" width="18.28515625" style="31" customWidth="1"/>
    <col min="3591" max="3592" width="22.5703125" style="31" customWidth="1"/>
    <col min="3593" max="3842" width="9.140625" style="31"/>
    <col min="3843" max="3843" width="63.85546875" style="31" customWidth="1"/>
    <col min="3844" max="3844" width="13.28515625" style="31" customWidth="1"/>
    <col min="3845" max="3845" width="14.85546875" style="31" customWidth="1"/>
    <col min="3846" max="3846" width="18.28515625" style="31" customWidth="1"/>
    <col min="3847" max="3848" width="22.5703125" style="31" customWidth="1"/>
    <col min="3849" max="4098" width="9.140625" style="31"/>
    <col min="4099" max="4099" width="63.85546875" style="31" customWidth="1"/>
    <col min="4100" max="4100" width="13.28515625" style="31" customWidth="1"/>
    <col min="4101" max="4101" width="14.85546875" style="31" customWidth="1"/>
    <col min="4102" max="4102" width="18.28515625" style="31" customWidth="1"/>
    <col min="4103" max="4104" width="22.5703125" style="31" customWidth="1"/>
    <col min="4105" max="4354" width="9.140625" style="31"/>
    <col min="4355" max="4355" width="63.85546875" style="31" customWidth="1"/>
    <col min="4356" max="4356" width="13.28515625" style="31" customWidth="1"/>
    <col min="4357" max="4357" width="14.85546875" style="31" customWidth="1"/>
    <col min="4358" max="4358" width="18.28515625" style="31" customWidth="1"/>
    <col min="4359" max="4360" width="22.5703125" style="31" customWidth="1"/>
    <col min="4361" max="4610" width="9.140625" style="31"/>
    <col min="4611" max="4611" width="63.85546875" style="31" customWidth="1"/>
    <col min="4612" max="4612" width="13.28515625" style="31" customWidth="1"/>
    <col min="4613" max="4613" width="14.85546875" style="31" customWidth="1"/>
    <col min="4614" max="4614" width="18.28515625" style="31" customWidth="1"/>
    <col min="4615" max="4616" width="22.5703125" style="31" customWidth="1"/>
    <col min="4617" max="4866" width="9.140625" style="31"/>
    <col min="4867" max="4867" width="63.85546875" style="31" customWidth="1"/>
    <col min="4868" max="4868" width="13.28515625" style="31" customWidth="1"/>
    <col min="4869" max="4869" width="14.85546875" style="31" customWidth="1"/>
    <col min="4870" max="4870" width="18.28515625" style="31" customWidth="1"/>
    <col min="4871" max="4872" width="22.5703125" style="31" customWidth="1"/>
    <col min="4873" max="5122" width="9.140625" style="31"/>
    <col min="5123" max="5123" width="63.85546875" style="31" customWidth="1"/>
    <col min="5124" max="5124" width="13.28515625" style="31" customWidth="1"/>
    <col min="5125" max="5125" width="14.85546875" style="31" customWidth="1"/>
    <col min="5126" max="5126" width="18.28515625" style="31" customWidth="1"/>
    <col min="5127" max="5128" width="22.5703125" style="31" customWidth="1"/>
    <col min="5129" max="5378" width="9.140625" style="31"/>
    <col min="5379" max="5379" width="63.85546875" style="31" customWidth="1"/>
    <col min="5380" max="5380" width="13.28515625" style="31" customWidth="1"/>
    <col min="5381" max="5381" width="14.85546875" style="31" customWidth="1"/>
    <col min="5382" max="5382" width="18.28515625" style="31" customWidth="1"/>
    <col min="5383" max="5384" width="22.5703125" style="31" customWidth="1"/>
    <col min="5385" max="5634" width="9.140625" style="31"/>
    <col min="5635" max="5635" width="63.85546875" style="31" customWidth="1"/>
    <col min="5636" max="5636" width="13.28515625" style="31" customWidth="1"/>
    <col min="5637" max="5637" width="14.85546875" style="31" customWidth="1"/>
    <col min="5638" max="5638" width="18.28515625" style="31" customWidth="1"/>
    <col min="5639" max="5640" width="22.5703125" style="31" customWidth="1"/>
    <col min="5641" max="5890" width="9.140625" style="31"/>
    <col min="5891" max="5891" width="63.85546875" style="31" customWidth="1"/>
    <col min="5892" max="5892" width="13.28515625" style="31" customWidth="1"/>
    <col min="5893" max="5893" width="14.85546875" style="31" customWidth="1"/>
    <col min="5894" max="5894" width="18.28515625" style="31" customWidth="1"/>
    <col min="5895" max="5896" width="22.5703125" style="31" customWidth="1"/>
    <col min="5897" max="6146" width="9.140625" style="31"/>
    <col min="6147" max="6147" width="63.85546875" style="31" customWidth="1"/>
    <col min="6148" max="6148" width="13.28515625" style="31" customWidth="1"/>
    <col min="6149" max="6149" width="14.85546875" style="31" customWidth="1"/>
    <col min="6150" max="6150" width="18.28515625" style="31" customWidth="1"/>
    <col min="6151" max="6152" width="22.5703125" style="31" customWidth="1"/>
    <col min="6153" max="6402" width="9.140625" style="31"/>
    <col min="6403" max="6403" width="63.85546875" style="31" customWidth="1"/>
    <col min="6404" max="6404" width="13.28515625" style="31" customWidth="1"/>
    <col min="6405" max="6405" width="14.85546875" style="31" customWidth="1"/>
    <col min="6406" max="6406" width="18.28515625" style="31" customWidth="1"/>
    <col min="6407" max="6408" width="22.5703125" style="31" customWidth="1"/>
    <col min="6409" max="6658" width="9.140625" style="31"/>
    <col min="6659" max="6659" width="63.85546875" style="31" customWidth="1"/>
    <col min="6660" max="6660" width="13.28515625" style="31" customWidth="1"/>
    <col min="6661" max="6661" width="14.85546875" style="31" customWidth="1"/>
    <col min="6662" max="6662" width="18.28515625" style="31" customWidth="1"/>
    <col min="6663" max="6664" width="22.5703125" style="31" customWidth="1"/>
    <col min="6665" max="6914" width="9.140625" style="31"/>
    <col min="6915" max="6915" width="63.85546875" style="31" customWidth="1"/>
    <col min="6916" max="6916" width="13.28515625" style="31" customWidth="1"/>
    <col min="6917" max="6917" width="14.85546875" style="31" customWidth="1"/>
    <col min="6918" max="6918" width="18.28515625" style="31" customWidth="1"/>
    <col min="6919" max="6920" width="22.5703125" style="31" customWidth="1"/>
    <col min="6921" max="7170" width="9.140625" style="31"/>
    <col min="7171" max="7171" width="63.85546875" style="31" customWidth="1"/>
    <col min="7172" max="7172" width="13.28515625" style="31" customWidth="1"/>
    <col min="7173" max="7173" width="14.85546875" style="31" customWidth="1"/>
    <col min="7174" max="7174" width="18.28515625" style="31" customWidth="1"/>
    <col min="7175" max="7176" width="22.5703125" style="31" customWidth="1"/>
    <col min="7177" max="7426" width="9.140625" style="31"/>
    <col min="7427" max="7427" width="63.85546875" style="31" customWidth="1"/>
    <col min="7428" max="7428" width="13.28515625" style="31" customWidth="1"/>
    <col min="7429" max="7429" width="14.85546875" style="31" customWidth="1"/>
    <col min="7430" max="7430" width="18.28515625" style="31" customWidth="1"/>
    <col min="7431" max="7432" width="22.5703125" style="31" customWidth="1"/>
    <col min="7433" max="7682" width="9.140625" style="31"/>
    <col min="7683" max="7683" width="63.85546875" style="31" customWidth="1"/>
    <col min="7684" max="7684" width="13.28515625" style="31" customWidth="1"/>
    <col min="7685" max="7685" width="14.85546875" style="31" customWidth="1"/>
    <col min="7686" max="7686" width="18.28515625" style="31" customWidth="1"/>
    <col min="7687" max="7688" width="22.5703125" style="31" customWidth="1"/>
    <col min="7689" max="7938" width="9.140625" style="31"/>
    <col min="7939" max="7939" width="63.85546875" style="31" customWidth="1"/>
    <col min="7940" max="7940" width="13.28515625" style="31" customWidth="1"/>
    <col min="7941" max="7941" width="14.85546875" style="31" customWidth="1"/>
    <col min="7942" max="7942" width="18.28515625" style="31" customWidth="1"/>
    <col min="7943" max="7944" width="22.5703125" style="31" customWidth="1"/>
    <col min="7945" max="8194" width="9.140625" style="31"/>
    <col min="8195" max="8195" width="63.85546875" style="31" customWidth="1"/>
    <col min="8196" max="8196" width="13.28515625" style="31" customWidth="1"/>
    <col min="8197" max="8197" width="14.85546875" style="31" customWidth="1"/>
    <col min="8198" max="8198" width="18.28515625" style="31" customWidth="1"/>
    <col min="8199" max="8200" width="22.5703125" style="31" customWidth="1"/>
    <col min="8201" max="8450" width="9.140625" style="31"/>
    <col min="8451" max="8451" width="63.85546875" style="31" customWidth="1"/>
    <col min="8452" max="8452" width="13.28515625" style="31" customWidth="1"/>
    <col min="8453" max="8453" width="14.85546875" style="31" customWidth="1"/>
    <col min="8454" max="8454" width="18.28515625" style="31" customWidth="1"/>
    <col min="8455" max="8456" width="22.5703125" style="31" customWidth="1"/>
    <col min="8457" max="8706" width="9.140625" style="31"/>
    <col min="8707" max="8707" width="63.85546875" style="31" customWidth="1"/>
    <col min="8708" max="8708" width="13.28515625" style="31" customWidth="1"/>
    <col min="8709" max="8709" width="14.85546875" style="31" customWidth="1"/>
    <col min="8710" max="8710" width="18.28515625" style="31" customWidth="1"/>
    <col min="8711" max="8712" width="22.5703125" style="31" customWidth="1"/>
    <col min="8713" max="8962" width="9.140625" style="31"/>
    <col min="8963" max="8963" width="63.85546875" style="31" customWidth="1"/>
    <col min="8964" max="8964" width="13.28515625" style="31" customWidth="1"/>
    <col min="8965" max="8965" width="14.85546875" style="31" customWidth="1"/>
    <col min="8966" max="8966" width="18.28515625" style="31" customWidth="1"/>
    <col min="8967" max="8968" width="22.5703125" style="31" customWidth="1"/>
    <col min="8969" max="9218" width="9.140625" style="31"/>
    <col min="9219" max="9219" width="63.85546875" style="31" customWidth="1"/>
    <col min="9220" max="9220" width="13.28515625" style="31" customWidth="1"/>
    <col min="9221" max="9221" width="14.85546875" style="31" customWidth="1"/>
    <col min="9222" max="9222" width="18.28515625" style="31" customWidth="1"/>
    <col min="9223" max="9224" width="22.5703125" style="31" customWidth="1"/>
    <col min="9225" max="9474" width="9.140625" style="31"/>
    <col min="9475" max="9475" width="63.85546875" style="31" customWidth="1"/>
    <col min="9476" max="9476" width="13.28515625" style="31" customWidth="1"/>
    <col min="9477" max="9477" width="14.85546875" style="31" customWidth="1"/>
    <col min="9478" max="9478" width="18.28515625" style="31" customWidth="1"/>
    <col min="9479" max="9480" width="22.5703125" style="31" customWidth="1"/>
    <col min="9481" max="9730" width="9.140625" style="31"/>
    <col min="9731" max="9731" width="63.85546875" style="31" customWidth="1"/>
    <col min="9732" max="9732" width="13.28515625" style="31" customWidth="1"/>
    <col min="9733" max="9733" width="14.85546875" style="31" customWidth="1"/>
    <col min="9734" max="9734" width="18.28515625" style="31" customWidth="1"/>
    <col min="9735" max="9736" width="22.5703125" style="31" customWidth="1"/>
    <col min="9737" max="9986" width="9.140625" style="31"/>
    <col min="9987" max="9987" width="63.85546875" style="31" customWidth="1"/>
    <col min="9988" max="9988" width="13.28515625" style="31" customWidth="1"/>
    <col min="9989" max="9989" width="14.85546875" style="31" customWidth="1"/>
    <col min="9990" max="9990" width="18.28515625" style="31" customWidth="1"/>
    <col min="9991" max="9992" width="22.5703125" style="31" customWidth="1"/>
    <col min="9993" max="10242" width="9.140625" style="31"/>
    <col min="10243" max="10243" width="63.85546875" style="31" customWidth="1"/>
    <col min="10244" max="10244" width="13.28515625" style="31" customWidth="1"/>
    <col min="10245" max="10245" width="14.85546875" style="31" customWidth="1"/>
    <col min="10246" max="10246" width="18.28515625" style="31" customWidth="1"/>
    <col min="10247" max="10248" width="22.5703125" style="31" customWidth="1"/>
    <col min="10249" max="10498" width="9.140625" style="31"/>
    <col min="10499" max="10499" width="63.85546875" style="31" customWidth="1"/>
    <col min="10500" max="10500" width="13.28515625" style="31" customWidth="1"/>
    <col min="10501" max="10501" width="14.85546875" style="31" customWidth="1"/>
    <col min="10502" max="10502" width="18.28515625" style="31" customWidth="1"/>
    <col min="10503" max="10504" width="22.5703125" style="31" customWidth="1"/>
    <col min="10505" max="10754" width="9.140625" style="31"/>
    <col min="10755" max="10755" width="63.85546875" style="31" customWidth="1"/>
    <col min="10756" max="10756" width="13.28515625" style="31" customWidth="1"/>
    <col min="10757" max="10757" width="14.85546875" style="31" customWidth="1"/>
    <col min="10758" max="10758" width="18.28515625" style="31" customWidth="1"/>
    <col min="10759" max="10760" width="22.5703125" style="31" customWidth="1"/>
    <col min="10761" max="11010" width="9.140625" style="31"/>
    <col min="11011" max="11011" width="63.85546875" style="31" customWidth="1"/>
    <col min="11012" max="11012" width="13.28515625" style="31" customWidth="1"/>
    <col min="11013" max="11013" width="14.85546875" style="31" customWidth="1"/>
    <col min="11014" max="11014" width="18.28515625" style="31" customWidth="1"/>
    <col min="11015" max="11016" width="22.5703125" style="31" customWidth="1"/>
    <col min="11017" max="11266" width="9.140625" style="31"/>
    <col min="11267" max="11267" width="63.85546875" style="31" customWidth="1"/>
    <col min="11268" max="11268" width="13.28515625" style="31" customWidth="1"/>
    <col min="11269" max="11269" width="14.85546875" style="31" customWidth="1"/>
    <col min="11270" max="11270" width="18.28515625" style="31" customWidth="1"/>
    <col min="11271" max="11272" width="22.5703125" style="31" customWidth="1"/>
    <col min="11273" max="11522" width="9.140625" style="31"/>
    <col min="11523" max="11523" width="63.85546875" style="31" customWidth="1"/>
    <col min="11524" max="11524" width="13.28515625" style="31" customWidth="1"/>
    <col min="11525" max="11525" width="14.85546875" style="31" customWidth="1"/>
    <col min="11526" max="11526" width="18.28515625" style="31" customWidth="1"/>
    <col min="11527" max="11528" width="22.5703125" style="31" customWidth="1"/>
    <col min="11529" max="11778" width="9.140625" style="31"/>
    <col min="11779" max="11779" width="63.85546875" style="31" customWidth="1"/>
    <col min="11780" max="11780" width="13.28515625" style="31" customWidth="1"/>
    <col min="11781" max="11781" width="14.85546875" style="31" customWidth="1"/>
    <col min="11782" max="11782" width="18.28515625" style="31" customWidth="1"/>
    <col min="11783" max="11784" width="22.5703125" style="31" customWidth="1"/>
    <col min="11785" max="12034" width="9.140625" style="31"/>
    <col min="12035" max="12035" width="63.85546875" style="31" customWidth="1"/>
    <col min="12036" max="12036" width="13.28515625" style="31" customWidth="1"/>
    <col min="12037" max="12037" width="14.85546875" style="31" customWidth="1"/>
    <col min="12038" max="12038" width="18.28515625" style="31" customWidth="1"/>
    <col min="12039" max="12040" width="22.5703125" style="31" customWidth="1"/>
    <col min="12041" max="12290" width="9.140625" style="31"/>
    <col min="12291" max="12291" width="63.85546875" style="31" customWidth="1"/>
    <col min="12292" max="12292" width="13.28515625" style="31" customWidth="1"/>
    <col min="12293" max="12293" width="14.85546875" style="31" customWidth="1"/>
    <col min="12294" max="12294" width="18.28515625" style="31" customWidth="1"/>
    <col min="12295" max="12296" width="22.5703125" style="31" customWidth="1"/>
    <col min="12297" max="12546" width="9.140625" style="31"/>
    <col min="12547" max="12547" width="63.85546875" style="31" customWidth="1"/>
    <col min="12548" max="12548" width="13.28515625" style="31" customWidth="1"/>
    <col min="12549" max="12549" width="14.85546875" style="31" customWidth="1"/>
    <col min="12550" max="12550" width="18.28515625" style="31" customWidth="1"/>
    <col min="12551" max="12552" width="22.5703125" style="31" customWidth="1"/>
    <col min="12553" max="12802" width="9.140625" style="31"/>
    <col min="12803" max="12803" width="63.85546875" style="31" customWidth="1"/>
    <col min="12804" max="12804" width="13.28515625" style="31" customWidth="1"/>
    <col min="12805" max="12805" width="14.85546875" style="31" customWidth="1"/>
    <col min="12806" max="12806" width="18.28515625" style="31" customWidth="1"/>
    <col min="12807" max="12808" width="22.5703125" style="31" customWidth="1"/>
    <col min="12809" max="13058" width="9.140625" style="31"/>
    <col min="13059" max="13059" width="63.85546875" style="31" customWidth="1"/>
    <col min="13060" max="13060" width="13.28515625" style="31" customWidth="1"/>
    <col min="13061" max="13061" width="14.85546875" style="31" customWidth="1"/>
    <col min="13062" max="13062" width="18.28515625" style="31" customWidth="1"/>
    <col min="13063" max="13064" width="22.5703125" style="31" customWidth="1"/>
    <col min="13065" max="13314" width="9.140625" style="31"/>
    <col min="13315" max="13315" width="63.85546875" style="31" customWidth="1"/>
    <col min="13316" max="13316" width="13.28515625" style="31" customWidth="1"/>
    <col min="13317" max="13317" width="14.85546875" style="31" customWidth="1"/>
    <col min="13318" max="13318" width="18.28515625" style="31" customWidth="1"/>
    <col min="13319" max="13320" width="22.5703125" style="31" customWidth="1"/>
    <col min="13321" max="13570" width="9.140625" style="31"/>
    <col min="13571" max="13571" width="63.85546875" style="31" customWidth="1"/>
    <col min="13572" max="13572" width="13.28515625" style="31" customWidth="1"/>
    <col min="13573" max="13573" width="14.85546875" style="31" customWidth="1"/>
    <col min="13574" max="13574" width="18.28515625" style="31" customWidth="1"/>
    <col min="13575" max="13576" width="22.5703125" style="31" customWidth="1"/>
    <col min="13577" max="13826" width="9.140625" style="31"/>
    <col min="13827" max="13827" width="63.85546875" style="31" customWidth="1"/>
    <col min="13828" max="13828" width="13.28515625" style="31" customWidth="1"/>
    <col min="13829" max="13829" width="14.85546875" style="31" customWidth="1"/>
    <col min="13830" max="13830" width="18.28515625" style="31" customWidth="1"/>
    <col min="13831" max="13832" width="22.5703125" style="31" customWidth="1"/>
    <col min="13833" max="14082" width="9.140625" style="31"/>
    <col min="14083" max="14083" width="63.85546875" style="31" customWidth="1"/>
    <col min="14084" max="14084" width="13.28515625" style="31" customWidth="1"/>
    <col min="14085" max="14085" width="14.85546875" style="31" customWidth="1"/>
    <col min="14086" max="14086" width="18.28515625" style="31" customWidth="1"/>
    <col min="14087" max="14088" width="22.5703125" style="31" customWidth="1"/>
    <col min="14089" max="14338" width="9.140625" style="31"/>
    <col min="14339" max="14339" width="63.85546875" style="31" customWidth="1"/>
    <col min="14340" max="14340" width="13.28515625" style="31" customWidth="1"/>
    <col min="14341" max="14341" width="14.85546875" style="31" customWidth="1"/>
    <col min="14342" max="14342" width="18.28515625" style="31" customWidth="1"/>
    <col min="14343" max="14344" width="22.5703125" style="31" customWidth="1"/>
    <col min="14345" max="14594" width="9.140625" style="31"/>
    <col min="14595" max="14595" width="63.85546875" style="31" customWidth="1"/>
    <col min="14596" max="14596" width="13.28515625" style="31" customWidth="1"/>
    <col min="14597" max="14597" width="14.85546875" style="31" customWidth="1"/>
    <col min="14598" max="14598" width="18.28515625" style="31" customWidth="1"/>
    <col min="14599" max="14600" width="22.5703125" style="31" customWidth="1"/>
    <col min="14601" max="14850" width="9.140625" style="31"/>
    <col min="14851" max="14851" width="63.85546875" style="31" customWidth="1"/>
    <col min="14852" max="14852" width="13.28515625" style="31" customWidth="1"/>
    <col min="14853" max="14853" width="14.85546875" style="31" customWidth="1"/>
    <col min="14854" max="14854" width="18.28515625" style="31" customWidth="1"/>
    <col min="14855" max="14856" width="22.5703125" style="31" customWidth="1"/>
    <col min="14857" max="15106" width="9.140625" style="31"/>
    <col min="15107" max="15107" width="63.85546875" style="31" customWidth="1"/>
    <col min="15108" max="15108" width="13.28515625" style="31" customWidth="1"/>
    <col min="15109" max="15109" width="14.85546875" style="31" customWidth="1"/>
    <col min="15110" max="15110" width="18.28515625" style="31" customWidth="1"/>
    <col min="15111" max="15112" width="22.5703125" style="31" customWidth="1"/>
    <col min="15113" max="15362" width="9.140625" style="31"/>
    <col min="15363" max="15363" width="63.85546875" style="31" customWidth="1"/>
    <col min="15364" max="15364" width="13.28515625" style="31" customWidth="1"/>
    <col min="15365" max="15365" width="14.85546875" style="31" customWidth="1"/>
    <col min="15366" max="15366" width="18.28515625" style="31" customWidth="1"/>
    <col min="15367" max="15368" width="22.5703125" style="31" customWidth="1"/>
    <col min="15369" max="15618" width="9.140625" style="31"/>
    <col min="15619" max="15619" width="63.85546875" style="31" customWidth="1"/>
    <col min="15620" max="15620" width="13.28515625" style="31" customWidth="1"/>
    <col min="15621" max="15621" width="14.85546875" style="31" customWidth="1"/>
    <col min="15622" max="15622" width="18.28515625" style="31" customWidth="1"/>
    <col min="15623" max="15624" width="22.5703125" style="31" customWidth="1"/>
    <col min="15625" max="15874" width="9.140625" style="31"/>
    <col min="15875" max="15875" width="63.85546875" style="31" customWidth="1"/>
    <col min="15876" max="15876" width="13.28515625" style="31" customWidth="1"/>
    <col min="15877" max="15877" width="14.85546875" style="31" customWidth="1"/>
    <col min="15878" max="15878" width="18.28515625" style="31" customWidth="1"/>
    <col min="15879" max="15880" width="22.5703125" style="31" customWidth="1"/>
    <col min="15881" max="16130" width="9.140625" style="31"/>
    <col min="16131" max="16131" width="63.85546875" style="31" customWidth="1"/>
    <col min="16132" max="16132" width="13.28515625" style="31" customWidth="1"/>
    <col min="16133" max="16133" width="14.85546875" style="31" customWidth="1"/>
    <col min="16134" max="16134" width="18.28515625" style="31" customWidth="1"/>
    <col min="16135" max="16136" width="22.5703125" style="31" customWidth="1"/>
    <col min="16137" max="16384" width="9.140625" style="31"/>
  </cols>
  <sheetData>
    <row r="1" spans="1:9" ht="15.75" x14ac:dyDescent="0.2">
      <c r="H1" s="46" t="s">
        <v>16</v>
      </c>
    </row>
    <row r="2" spans="1:9" ht="15.75" x14ac:dyDescent="0.2">
      <c r="H2" s="46" t="s">
        <v>17</v>
      </c>
      <c r="I2" s="143"/>
    </row>
    <row r="3" spans="1:9" ht="15.75" x14ac:dyDescent="0.2">
      <c r="H3" s="46" t="s">
        <v>39</v>
      </c>
    </row>
    <row r="5" spans="1:9" ht="18.75" x14ac:dyDescent="0.2">
      <c r="A5" s="204" t="s">
        <v>107</v>
      </c>
      <c r="B5" s="204"/>
      <c r="C5" s="204"/>
      <c r="D5" s="204"/>
      <c r="E5" s="204"/>
      <c r="F5" s="204"/>
      <c r="G5" s="204"/>
      <c r="H5" s="204"/>
    </row>
    <row r="6" spans="1:9" ht="18.75" x14ac:dyDescent="0.3">
      <c r="A6" s="32" t="s">
        <v>108</v>
      </c>
      <c r="B6" s="32"/>
      <c r="C6" s="32"/>
      <c r="D6" s="32"/>
      <c r="E6" s="32"/>
      <c r="F6" s="32"/>
      <c r="G6" s="32"/>
      <c r="H6" s="32"/>
    </row>
    <row r="7" spans="1:9" ht="31.5" x14ac:dyDescent="0.2">
      <c r="A7" s="137" t="str">
        <f>A14</f>
        <v>«Строительство насосной для откачки ВГО из резервуарного парка № 10 
ООО «Афипский НПЗ» (тит. 21100)</v>
      </c>
      <c r="B7" s="138"/>
      <c r="C7" s="139"/>
      <c r="D7" s="140"/>
      <c r="E7" s="140"/>
      <c r="F7" s="141"/>
      <c r="G7" s="142"/>
      <c r="H7" s="142"/>
      <c r="I7" s="71"/>
    </row>
    <row r="8" spans="1:9" ht="15.75" x14ac:dyDescent="0.2">
      <c r="A8" s="137" t="str">
        <f>A60</f>
        <v>«Организация слива, приема и откачки ВГО от сторонних производителей в РП № 10, и организация раздельного налива ЛДФ и ТДФ».</v>
      </c>
      <c r="B8" s="138"/>
      <c r="C8" s="139"/>
      <c r="D8" s="140"/>
      <c r="E8" s="140"/>
      <c r="F8" s="141"/>
      <c r="G8" s="142"/>
      <c r="H8" s="142"/>
    </row>
    <row r="9" spans="1:9" ht="31.5" x14ac:dyDescent="0.2">
      <c r="A9" s="137" t="str">
        <f>A97</f>
        <v>«Техническое перевооружение объектов общезаводского хозяйства комплекса глубокой переработки. Обеспечение раздельного вывода легкого и тяжелого дизельного топлива с установки Гидрокрекинга» (тит. 80600, 81600, 50500)</v>
      </c>
      <c r="B9" s="138"/>
      <c r="C9" s="139"/>
      <c r="D9" s="140"/>
      <c r="E9" s="140"/>
      <c r="F9" s="141"/>
      <c r="G9" s="142"/>
      <c r="H9" s="142"/>
    </row>
    <row r="10" spans="1:9" ht="15.75" x14ac:dyDescent="0.2">
      <c r="A10" s="137" t="str">
        <f>A126</f>
        <v>«Обеспечение раздельного вывода легкого и тяжелого дизельного топлива с установки Гидрокрекинга» (тит. 3100)</v>
      </c>
      <c r="B10" s="138"/>
      <c r="C10" s="139"/>
      <c r="D10" s="140"/>
      <c r="E10" s="140"/>
      <c r="F10" s="141"/>
      <c r="G10" s="142"/>
      <c r="H10" s="142"/>
    </row>
    <row r="11" spans="1:9" ht="18.75" x14ac:dyDescent="0.2">
      <c r="A11" s="28"/>
      <c r="B11" s="28"/>
      <c r="C11" s="28"/>
      <c r="D11" s="28"/>
      <c r="E11" s="28"/>
      <c r="F11" s="28"/>
      <c r="G11" s="28"/>
      <c r="H11" s="28"/>
      <c r="I11" s="144"/>
    </row>
    <row r="12" spans="1:9" s="33" customFormat="1" ht="31.5" x14ac:dyDescent="0.2">
      <c r="A12" s="29" t="s">
        <v>0</v>
      </c>
      <c r="B12" s="29" t="s">
        <v>128</v>
      </c>
      <c r="C12" s="29" t="s">
        <v>1</v>
      </c>
      <c r="D12" s="29" t="s">
        <v>2</v>
      </c>
      <c r="E12" s="29"/>
      <c r="F12" s="30" t="s">
        <v>125</v>
      </c>
      <c r="G12" s="30" t="s">
        <v>127</v>
      </c>
      <c r="H12" s="30" t="s">
        <v>109</v>
      </c>
      <c r="I12" s="71"/>
    </row>
    <row r="13" spans="1:9" ht="15.75" x14ac:dyDescent="0.25">
      <c r="A13" s="34">
        <v>1</v>
      </c>
      <c r="B13" s="34">
        <v>2</v>
      </c>
      <c r="C13" s="34">
        <v>3</v>
      </c>
      <c r="D13" s="34">
        <v>4</v>
      </c>
      <c r="E13" s="34"/>
      <c r="F13" s="35">
        <v>5</v>
      </c>
      <c r="G13" s="35">
        <v>6</v>
      </c>
      <c r="H13" s="35">
        <v>7</v>
      </c>
      <c r="I13" s="71"/>
    </row>
    <row r="14" spans="1:9" ht="31.5" x14ac:dyDescent="0.2">
      <c r="A14" s="136" t="s">
        <v>155</v>
      </c>
      <c r="B14" s="53"/>
      <c r="C14" s="54"/>
      <c r="D14" s="55"/>
      <c r="E14" s="55"/>
      <c r="F14" s="56"/>
      <c r="G14" s="57"/>
      <c r="H14" s="57"/>
      <c r="I14" s="48"/>
    </row>
    <row r="15" spans="1:9" ht="15" outlineLevel="1" x14ac:dyDescent="0.25">
      <c r="A15" s="66">
        <v>1</v>
      </c>
      <c r="B15" s="51" t="s">
        <v>3</v>
      </c>
      <c r="C15" s="51"/>
      <c r="D15" s="73"/>
      <c r="E15" s="52"/>
      <c r="F15" s="73">
        <f>F16+F19+F23+F24+F25+F26+F27+F28+F29+F32</f>
        <v>21240.274400000002</v>
      </c>
      <c r="G15" s="152"/>
      <c r="H15" s="73"/>
      <c r="I15" s="48"/>
    </row>
    <row r="16" spans="1:9" ht="15" outlineLevel="1" x14ac:dyDescent="0.25">
      <c r="A16" s="67" t="s">
        <v>110</v>
      </c>
      <c r="B16" s="23" t="s">
        <v>40</v>
      </c>
      <c r="C16" s="20" t="s">
        <v>4</v>
      </c>
      <c r="D16" s="176">
        <f>D17+D18</f>
        <v>1013.52</v>
      </c>
      <c r="E16" s="202" t="s">
        <v>41</v>
      </c>
      <c r="F16" s="176">
        <v>1084.4664</v>
      </c>
      <c r="G16" s="153"/>
      <c r="H16" s="81">
        <f>G16*F16</f>
        <v>0</v>
      </c>
      <c r="I16" s="72"/>
    </row>
    <row r="17" spans="1:9" s="64" customFormat="1" ht="15" outlineLevel="1" x14ac:dyDescent="0.25">
      <c r="A17" s="68"/>
      <c r="B17" s="59" t="s">
        <v>42</v>
      </c>
      <c r="C17" s="60" t="s">
        <v>4</v>
      </c>
      <c r="D17" s="177">
        <v>717.12</v>
      </c>
      <c r="E17" s="190">
        <v>1.07</v>
      </c>
      <c r="F17" s="177">
        <v>767.3184</v>
      </c>
      <c r="G17" s="154"/>
      <c r="H17" s="79"/>
      <c r="I17" s="63"/>
    </row>
    <row r="18" spans="1:9" s="64" customFormat="1" ht="15" outlineLevel="1" x14ac:dyDescent="0.25">
      <c r="A18" s="68"/>
      <c r="B18" s="59" t="s">
        <v>58</v>
      </c>
      <c r="C18" s="60" t="s">
        <v>4</v>
      </c>
      <c r="D18" s="177">
        <v>296.39999999999998</v>
      </c>
      <c r="E18" s="190">
        <v>1.07</v>
      </c>
      <c r="F18" s="177">
        <v>317.14799999999997</v>
      </c>
      <c r="G18" s="154"/>
      <c r="H18" s="79"/>
      <c r="I18" s="63"/>
    </row>
    <row r="19" spans="1:9" ht="30" outlineLevel="1" x14ac:dyDescent="0.2">
      <c r="A19" s="67" t="s">
        <v>113</v>
      </c>
      <c r="B19" s="23" t="s">
        <v>59</v>
      </c>
      <c r="C19" s="20" t="s">
        <v>4</v>
      </c>
      <c r="D19" s="176">
        <f>D20+D21+D22</f>
        <v>173.8</v>
      </c>
      <c r="E19" s="203"/>
      <c r="F19" s="176">
        <f>F20+F21+F22</f>
        <v>2182.9279999999999</v>
      </c>
      <c r="G19" s="155"/>
      <c r="H19" s="82">
        <f t="shared" ref="H19:H34" si="0">G19*F19</f>
        <v>0</v>
      </c>
      <c r="I19" s="72"/>
    </row>
    <row r="20" spans="1:9" s="64" customFormat="1" ht="15" outlineLevel="1" x14ac:dyDescent="0.25">
      <c r="A20" s="68"/>
      <c r="B20" s="59" t="s">
        <v>60</v>
      </c>
      <c r="C20" s="60" t="s">
        <v>4</v>
      </c>
      <c r="D20" s="177">
        <v>110</v>
      </c>
      <c r="E20" s="190">
        <v>12.56</v>
      </c>
      <c r="F20" s="177">
        <v>1381.6000000000001</v>
      </c>
      <c r="G20" s="156"/>
      <c r="H20" s="79"/>
      <c r="I20" s="63"/>
    </row>
    <row r="21" spans="1:9" s="64" customFormat="1" ht="15" outlineLevel="1" x14ac:dyDescent="0.25">
      <c r="A21" s="68"/>
      <c r="B21" s="59" t="s">
        <v>61</v>
      </c>
      <c r="C21" s="60" t="s">
        <v>4</v>
      </c>
      <c r="D21" s="177">
        <v>13.799999999999999</v>
      </c>
      <c r="E21" s="190">
        <v>12.56</v>
      </c>
      <c r="F21" s="177">
        <v>173.328</v>
      </c>
      <c r="G21" s="156"/>
      <c r="H21" s="79"/>
      <c r="I21" s="63"/>
    </row>
    <row r="22" spans="1:9" s="64" customFormat="1" ht="15" outlineLevel="1" x14ac:dyDescent="0.25">
      <c r="A22" s="68"/>
      <c r="B22" s="59" t="s">
        <v>62</v>
      </c>
      <c r="C22" s="60" t="s">
        <v>4</v>
      </c>
      <c r="D22" s="177">
        <v>50</v>
      </c>
      <c r="E22" s="190">
        <v>12.56</v>
      </c>
      <c r="F22" s="177">
        <v>628</v>
      </c>
      <c r="G22" s="156"/>
      <c r="H22" s="79"/>
      <c r="I22" s="63"/>
    </row>
    <row r="23" spans="1:9" ht="30" outlineLevel="1" x14ac:dyDescent="0.2">
      <c r="A23" s="67" t="s">
        <v>114</v>
      </c>
      <c r="B23" s="23" t="s">
        <v>5</v>
      </c>
      <c r="C23" s="20" t="s">
        <v>4</v>
      </c>
      <c r="D23" s="176">
        <v>30</v>
      </c>
      <c r="E23" s="203">
        <v>26.43</v>
      </c>
      <c r="F23" s="176">
        <v>792.9</v>
      </c>
      <c r="G23" s="157"/>
      <c r="H23" s="82">
        <f t="shared" si="0"/>
        <v>0</v>
      </c>
      <c r="I23" s="49"/>
    </row>
    <row r="24" spans="1:9" ht="30" outlineLevel="1" x14ac:dyDescent="0.2">
      <c r="A24" s="67" t="s">
        <v>115</v>
      </c>
      <c r="B24" s="23" t="s">
        <v>43</v>
      </c>
      <c r="C24" s="20" t="s">
        <v>44</v>
      </c>
      <c r="D24" s="74">
        <v>51.84</v>
      </c>
      <c r="E24" s="65">
        <v>201.95</v>
      </c>
      <c r="F24" s="74">
        <v>10469.088</v>
      </c>
      <c r="G24" s="157"/>
      <c r="H24" s="82">
        <f t="shared" si="0"/>
        <v>0</v>
      </c>
      <c r="I24" s="49"/>
    </row>
    <row r="25" spans="1:9" ht="30" outlineLevel="1" x14ac:dyDescent="0.2">
      <c r="A25" s="67" t="s">
        <v>118</v>
      </c>
      <c r="B25" s="23" t="s">
        <v>122</v>
      </c>
      <c r="C25" s="20" t="s">
        <v>7</v>
      </c>
      <c r="D25" s="74">
        <v>1284.8000000000002</v>
      </c>
      <c r="E25" s="65">
        <v>3.54</v>
      </c>
      <c r="F25" s="74">
        <v>4548.1920000000009</v>
      </c>
      <c r="G25" s="157"/>
      <c r="H25" s="82">
        <f t="shared" si="0"/>
        <v>0</v>
      </c>
      <c r="I25" s="71"/>
    </row>
    <row r="26" spans="1:9" ht="30" outlineLevel="1" x14ac:dyDescent="0.2">
      <c r="A26" s="67" t="s">
        <v>116</v>
      </c>
      <c r="B26" s="23" t="s">
        <v>129</v>
      </c>
      <c r="C26" s="20" t="s">
        <v>7</v>
      </c>
      <c r="D26" s="74">
        <v>500</v>
      </c>
      <c r="E26" s="65">
        <v>1.96</v>
      </c>
      <c r="F26" s="74">
        <v>980</v>
      </c>
      <c r="G26" s="157"/>
      <c r="H26" s="82">
        <f t="shared" si="0"/>
        <v>0</v>
      </c>
      <c r="I26" s="71"/>
    </row>
    <row r="27" spans="1:9" ht="15" outlineLevel="1" x14ac:dyDescent="0.2">
      <c r="A27" s="67" t="s">
        <v>120</v>
      </c>
      <c r="B27" s="23" t="s">
        <v>8</v>
      </c>
      <c r="C27" s="20" t="s">
        <v>7</v>
      </c>
      <c r="D27" s="74">
        <v>117</v>
      </c>
      <c r="E27" s="65">
        <v>1.55</v>
      </c>
      <c r="F27" s="74">
        <v>181.35</v>
      </c>
      <c r="G27" s="157"/>
      <c r="H27" s="82">
        <f t="shared" si="0"/>
        <v>0</v>
      </c>
      <c r="I27" s="49"/>
    </row>
    <row r="28" spans="1:9" ht="15" outlineLevel="1" x14ac:dyDescent="0.2">
      <c r="A28" s="67" t="s">
        <v>119</v>
      </c>
      <c r="B28" s="23" t="s">
        <v>63</v>
      </c>
      <c r="C28" s="20" t="s">
        <v>7</v>
      </c>
      <c r="D28" s="74">
        <v>216</v>
      </c>
      <c r="E28" s="65">
        <v>3.2</v>
      </c>
      <c r="F28" s="74">
        <v>691.2</v>
      </c>
      <c r="G28" s="157"/>
      <c r="H28" s="82">
        <f t="shared" si="0"/>
        <v>0</v>
      </c>
      <c r="I28" s="49"/>
    </row>
    <row r="29" spans="1:9" ht="15" outlineLevel="1" x14ac:dyDescent="0.2">
      <c r="A29" s="67" t="s">
        <v>117</v>
      </c>
      <c r="B29" s="23" t="s">
        <v>121</v>
      </c>
      <c r="C29" s="20" t="s">
        <v>7</v>
      </c>
      <c r="D29" s="76">
        <v>262.5</v>
      </c>
      <c r="E29" s="65"/>
      <c r="F29" s="74">
        <v>210.15</v>
      </c>
      <c r="G29" s="157"/>
      <c r="H29" s="82">
        <f t="shared" si="0"/>
        <v>0</v>
      </c>
      <c r="I29" s="49"/>
    </row>
    <row r="30" spans="1:9" s="64" customFormat="1" ht="15" outlineLevel="1" x14ac:dyDescent="0.25">
      <c r="A30" s="68"/>
      <c r="B30" s="59" t="s">
        <v>64</v>
      </c>
      <c r="C30" s="60" t="s">
        <v>7</v>
      </c>
      <c r="D30" s="75">
        <v>90</v>
      </c>
      <c r="E30" s="58">
        <v>0.61</v>
      </c>
      <c r="F30" s="75">
        <v>54.9</v>
      </c>
      <c r="G30" s="158"/>
      <c r="H30" s="79"/>
      <c r="I30" s="63"/>
    </row>
    <row r="31" spans="1:9" s="64" customFormat="1" ht="15" outlineLevel="1" x14ac:dyDescent="0.25">
      <c r="A31" s="68"/>
      <c r="B31" s="59" t="s">
        <v>65</v>
      </c>
      <c r="C31" s="60" t="s">
        <v>7</v>
      </c>
      <c r="D31" s="75">
        <v>172.5</v>
      </c>
      <c r="E31" s="58">
        <v>0.9</v>
      </c>
      <c r="F31" s="75">
        <v>155.25</v>
      </c>
      <c r="G31" s="158"/>
      <c r="H31" s="79"/>
      <c r="I31" s="63"/>
    </row>
    <row r="32" spans="1:9" ht="15" outlineLevel="1" x14ac:dyDescent="0.2">
      <c r="A32" s="67" t="s">
        <v>123</v>
      </c>
      <c r="B32" s="23" t="s">
        <v>9</v>
      </c>
      <c r="C32" s="20" t="s">
        <v>7</v>
      </c>
      <c r="D32" s="74">
        <v>1000</v>
      </c>
      <c r="E32" s="69">
        <v>0.1</v>
      </c>
      <c r="F32" s="74">
        <v>100</v>
      </c>
      <c r="G32" s="159"/>
      <c r="H32" s="82">
        <f t="shared" si="0"/>
        <v>0</v>
      </c>
      <c r="I32" s="49"/>
    </row>
    <row r="33" spans="1:13" ht="15" outlineLevel="1" x14ac:dyDescent="0.25">
      <c r="A33" s="66">
        <v>2</v>
      </c>
      <c r="B33" s="51" t="s">
        <v>124</v>
      </c>
      <c r="C33" s="51"/>
      <c r="D33" s="73"/>
      <c r="E33" s="52"/>
      <c r="F33" s="73">
        <f>F34+F44+F47+F45+F46</f>
        <v>18750.908999999996</v>
      </c>
      <c r="G33" s="152"/>
      <c r="H33" s="73"/>
    </row>
    <row r="34" spans="1:13" ht="15" outlineLevel="1" x14ac:dyDescent="0.25">
      <c r="A34" s="67" t="s">
        <v>130</v>
      </c>
      <c r="B34" s="23" t="s">
        <v>45</v>
      </c>
      <c r="C34" s="20"/>
      <c r="D34" s="74"/>
      <c r="E34" s="77">
        <v>381.5</v>
      </c>
      <c r="F34" s="74">
        <f>SUM(F35:F43)</f>
        <v>12654.638999999999</v>
      </c>
      <c r="G34" s="160"/>
      <c r="H34" s="82">
        <f t="shared" si="0"/>
        <v>0</v>
      </c>
      <c r="I34" s="72"/>
    </row>
    <row r="35" spans="1:13" s="64" customFormat="1" ht="15" outlineLevel="1" x14ac:dyDescent="0.25">
      <c r="A35" s="67"/>
      <c r="B35" s="59" t="s">
        <v>66</v>
      </c>
      <c r="C35" s="60" t="s">
        <v>44</v>
      </c>
      <c r="D35" s="75">
        <v>9.8010000000000002</v>
      </c>
      <c r="E35" s="78">
        <v>381.5</v>
      </c>
      <c r="F35" s="75">
        <v>3739.0814999999998</v>
      </c>
      <c r="G35" s="158"/>
      <c r="H35" s="79"/>
      <c r="I35" s="63"/>
    </row>
    <row r="36" spans="1:13" s="64" customFormat="1" ht="15" outlineLevel="1" x14ac:dyDescent="0.25">
      <c r="A36" s="67"/>
      <c r="B36" s="59" t="s">
        <v>67</v>
      </c>
      <c r="C36" s="60" t="s">
        <v>44</v>
      </c>
      <c r="D36" s="75">
        <v>8.641</v>
      </c>
      <c r="E36" s="78">
        <v>381.5</v>
      </c>
      <c r="F36" s="75">
        <v>3296.5414999999998</v>
      </c>
      <c r="G36" s="158"/>
      <c r="H36" s="79"/>
      <c r="I36" s="63"/>
    </row>
    <row r="37" spans="1:13" s="64" customFormat="1" ht="15" outlineLevel="1" x14ac:dyDescent="0.25">
      <c r="A37" s="67"/>
      <c r="B37" s="59" t="s">
        <v>68</v>
      </c>
      <c r="C37" s="60" t="s">
        <v>44</v>
      </c>
      <c r="D37" s="75">
        <v>2.081</v>
      </c>
      <c r="E37" s="78">
        <v>381.5</v>
      </c>
      <c r="F37" s="75">
        <v>793.90149999999994</v>
      </c>
      <c r="G37" s="158"/>
      <c r="H37" s="79"/>
      <c r="I37" s="63"/>
    </row>
    <row r="38" spans="1:13" s="64" customFormat="1" ht="15" outlineLevel="1" x14ac:dyDescent="0.25">
      <c r="A38" s="67"/>
      <c r="B38" s="59" t="s">
        <v>69</v>
      </c>
      <c r="C38" s="60" t="s">
        <v>44</v>
      </c>
      <c r="D38" s="75">
        <v>1.228</v>
      </c>
      <c r="E38" s="78">
        <v>381.5</v>
      </c>
      <c r="F38" s="75">
        <v>468.48199999999997</v>
      </c>
      <c r="G38" s="158"/>
      <c r="H38" s="79"/>
      <c r="I38" s="63"/>
    </row>
    <row r="39" spans="1:13" s="64" customFormat="1" ht="15" outlineLevel="1" x14ac:dyDescent="0.25">
      <c r="A39" s="67"/>
      <c r="B39" s="59" t="s">
        <v>70</v>
      </c>
      <c r="C39" s="60" t="s">
        <v>44</v>
      </c>
      <c r="D39" s="75">
        <v>0.755</v>
      </c>
      <c r="E39" s="78">
        <v>381.5</v>
      </c>
      <c r="F39" s="75">
        <v>288.03250000000003</v>
      </c>
      <c r="G39" s="158"/>
      <c r="H39" s="79"/>
      <c r="I39" s="63"/>
    </row>
    <row r="40" spans="1:13" s="64" customFormat="1" ht="15" outlineLevel="1" x14ac:dyDescent="0.25">
      <c r="A40" s="68"/>
      <c r="B40" s="59" t="s">
        <v>46</v>
      </c>
      <c r="C40" s="60" t="s">
        <v>44</v>
      </c>
      <c r="D40" s="90">
        <v>3</v>
      </c>
      <c r="E40" s="78">
        <v>381.5</v>
      </c>
      <c r="F40" s="75">
        <v>1144.5</v>
      </c>
      <c r="G40" s="161"/>
      <c r="H40" s="91"/>
      <c r="I40" s="92"/>
    </row>
    <row r="41" spans="1:13" s="64" customFormat="1" ht="15" outlineLevel="1" x14ac:dyDescent="0.25">
      <c r="A41" s="68"/>
      <c r="B41" s="59" t="s">
        <v>47</v>
      </c>
      <c r="C41" s="60" t="s">
        <v>44</v>
      </c>
      <c r="D41" s="90">
        <v>2</v>
      </c>
      <c r="E41" s="78">
        <v>381.5</v>
      </c>
      <c r="F41" s="75">
        <v>763</v>
      </c>
      <c r="G41" s="161"/>
      <c r="H41" s="91"/>
      <c r="I41" s="97" t="s">
        <v>136</v>
      </c>
    </row>
    <row r="42" spans="1:13" s="64" customFormat="1" ht="15" outlineLevel="1" x14ac:dyDescent="0.25">
      <c r="A42" s="68"/>
      <c r="B42" s="96" t="s">
        <v>132</v>
      </c>
      <c r="C42" s="60" t="s">
        <v>7</v>
      </c>
      <c r="D42" s="90">
        <v>50</v>
      </c>
      <c r="E42" s="78">
        <v>2.0099999999999998</v>
      </c>
      <c r="F42" s="75">
        <v>100.49999999999999</v>
      </c>
      <c r="G42" s="161"/>
      <c r="H42" s="91"/>
      <c r="I42" s="97" t="s">
        <v>150</v>
      </c>
    </row>
    <row r="43" spans="1:13" s="64" customFormat="1" ht="15" outlineLevel="1" x14ac:dyDescent="0.25">
      <c r="A43" s="68"/>
      <c r="B43" s="96" t="s">
        <v>133</v>
      </c>
      <c r="C43" s="60" t="s">
        <v>48</v>
      </c>
      <c r="D43" s="90">
        <v>20</v>
      </c>
      <c r="E43" s="78">
        <v>103.03</v>
      </c>
      <c r="F43" s="75">
        <v>2060.6</v>
      </c>
      <c r="G43" s="161"/>
      <c r="H43" s="91"/>
      <c r="I43" s="97" t="s">
        <v>150</v>
      </c>
    </row>
    <row r="44" spans="1:13" ht="15" outlineLevel="1" x14ac:dyDescent="0.25">
      <c r="A44" s="67" t="s">
        <v>112</v>
      </c>
      <c r="B44" s="23" t="s">
        <v>49</v>
      </c>
      <c r="C44" s="20" t="s">
        <v>44</v>
      </c>
      <c r="D44" s="180">
        <v>25</v>
      </c>
      <c r="E44" s="77">
        <v>212.87</v>
      </c>
      <c r="F44" s="176">
        <v>5527.01</v>
      </c>
      <c r="G44" s="160"/>
      <c r="H44" s="82">
        <f>F44*G44</f>
        <v>0</v>
      </c>
      <c r="I44" s="31"/>
    </row>
    <row r="45" spans="1:13" s="64" customFormat="1" ht="15" outlineLevel="1" x14ac:dyDescent="0.25">
      <c r="A45" s="67" t="s">
        <v>131</v>
      </c>
      <c r="B45" s="178" t="s">
        <v>134</v>
      </c>
      <c r="C45" s="179" t="s">
        <v>7</v>
      </c>
      <c r="D45" s="180">
        <v>10</v>
      </c>
      <c r="E45" s="176">
        <v>1.68</v>
      </c>
      <c r="F45" s="179">
        <v>16.8</v>
      </c>
      <c r="G45" s="162"/>
      <c r="H45" s="82">
        <f t="shared" ref="H45:H46" si="1">F45*G45</f>
        <v>0</v>
      </c>
      <c r="I45" s="97" t="s">
        <v>161</v>
      </c>
      <c r="J45" s="97" t="s">
        <v>158</v>
      </c>
    </row>
    <row r="46" spans="1:13" s="64" customFormat="1" ht="15" outlineLevel="1" x14ac:dyDescent="0.25">
      <c r="A46" s="67" t="s">
        <v>162</v>
      </c>
      <c r="B46" s="178" t="s">
        <v>135</v>
      </c>
      <c r="C46" s="179" t="s">
        <v>48</v>
      </c>
      <c r="D46" s="180">
        <v>6</v>
      </c>
      <c r="E46" s="176">
        <v>31.41</v>
      </c>
      <c r="F46" s="179">
        <v>188.46</v>
      </c>
      <c r="G46" s="162"/>
      <c r="H46" s="82">
        <f t="shared" si="1"/>
        <v>0</v>
      </c>
      <c r="I46" s="97" t="s">
        <v>161</v>
      </c>
      <c r="K46" s="95"/>
    </row>
    <row r="47" spans="1:13" ht="15" outlineLevel="1" x14ac:dyDescent="0.25">
      <c r="A47" s="67" t="s">
        <v>163</v>
      </c>
      <c r="B47" s="23" t="s">
        <v>71</v>
      </c>
      <c r="C47" s="20" t="s">
        <v>72</v>
      </c>
      <c r="D47" s="179">
        <v>100</v>
      </c>
      <c r="E47" s="180">
        <v>3.64</v>
      </c>
      <c r="F47" s="74">
        <v>364</v>
      </c>
      <c r="G47" s="160"/>
      <c r="H47" s="82">
        <f t="shared" ref="H47" si="2">F47*G47</f>
        <v>0</v>
      </c>
      <c r="K47" s="6"/>
      <c r="M47" s="6"/>
    </row>
    <row r="48" spans="1:13" ht="15" outlineLevel="1" x14ac:dyDescent="0.25">
      <c r="A48" s="66">
        <v>3</v>
      </c>
      <c r="B48" s="51" t="s">
        <v>142</v>
      </c>
      <c r="C48" s="51"/>
      <c r="D48" s="73"/>
      <c r="E48" s="52"/>
      <c r="F48" s="181">
        <f>SUM(F49:F51)</f>
        <v>8124.8499999999995</v>
      </c>
      <c r="G48" s="152"/>
      <c r="H48" s="73"/>
      <c r="K48" s="6"/>
    </row>
    <row r="49" spans="1:11" ht="15" outlineLevel="1" x14ac:dyDescent="0.25">
      <c r="A49" s="67" t="s">
        <v>137</v>
      </c>
      <c r="B49" s="23" t="s">
        <v>50</v>
      </c>
      <c r="C49" s="20" t="s">
        <v>51</v>
      </c>
      <c r="D49" s="180">
        <v>10</v>
      </c>
      <c r="E49" s="77">
        <v>394.99</v>
      </c>
      <c r="F49" s="74">
        <v>3949.9</v>
      </c>
      <c r="G49" s="160"/>
      <c r="H49" s="82">
        <f>G49*F49</f>
        <v>0</v>
      </c>
      <c r="K49" s="6"/>
    </row>
    <row r="50" spans="1:11" ht="15" outlineLevel="1" x14ac:dyDescent="0.25">
      <c r="A50" s="67" t="s">
        <v>138</v>
      </c>
      <c r="B50" s="25" t="s">
        <v>52</v>
      </c>
      <c r="C50" s="20" t="s">
        <v>53</v>
      </c>
      <c r="D50" s="180">
        <v>10</v>
      </c>
      <c r="E50" s="77">
        <v>220</v>
      </c>
      <c r="F50" s="74">
        <v>2200</v>
      </c>
      <c r="G50" s="160"/>
      <c r="H50" s="82">
        <f>G50*F50</f>
        <v>0</v>
      </c>
      <c r="K50" s="6"/>
    </row>
    <row r="51" spans="1:11" ht="15" outlineLevel="1" x14ac:dyDescent="0.25">
      <c r="A51" s="67" t="s">
        <v>111</v>
      </c>
      <c r="B51" s="25" t="s">
        <v>54</v>
      </c>
      <c r="C51" s="20" t="s">
        <v>51</v>
      </c>
      <c r="D51" s="180">
        <v>5</v>
      </c>
      <c r="E51" s="77">
        <v>394.99</v>
      </c>
      <c r="F51" s="74">
        <v>1974.95</v>
      </c>
      <c r="G51" s="160"/>
      <c r="H51" s="82">
        <f>G51*F51</f>
        <v>0</v>
      </c>
      <c r="K51" s="6"/>
    </row>
    <row r="52" spans="1:11" ht="15" outlineLevel="1" x14ac:dyDescent="0.25">
      <c r="A52" s="66">
        <v>4</v>
      </c>
      <c r="B52" s="51" t="s">
        <v>143</v>
      </c>
      <c r="C52" s="51"/>
      <c r="D52" s="73"/>
      <c r="E52" s="52"/>
      <c r="F52" s="181">
        <f>SUM(F53:F55)</f>
        <v>18093.181199999999</v>
      </c>
      <c r="G52" s="152"/>
      <c r="H52" s="73"/>
      <c r="K52" s="6"/>
    </row>
    <row r="53" spans="1:11" ht="15" outlineLevel="1" x14ac:dyDescent="0.2">
      <c r="A53" s="67" t="s">
        <v>139</v>
      </c>
      <c r="B53" s="23" t="s">
        <v>73</v>
      </c>
      <c r="C53" s="26" t="s">
        <v>53</v>
      </c>
      <c r="D53" s="74">
        <v>1</v>
      </c>
      <c r="E53" s="65"/>
      <c r="F53" s="74">
        <v>3000</v>
      </c>
      <c r="G53" s="157"/>
      <c r="H53" s="82">
        <f>F53*G53</f>
        <v>0</v>
      </c>
      <c r="K53" s="6"/>
    </row>
    <row r="54" spans="1:11" ht="15" outlineLevel="1" x14ac:dyDescent="0.2">
      <c r="A54" s="67" t="s">
        <v>140</v>
      </c>
      <c r="B54" s="23" t="s">
        <v>55</v>
      </c>
      <c r="C54" s="26" t="s">
        <v>56</v>
      </c>
      <c r="D54" s="74">
        <v>25</v>
      </c>
      <c r="E54" s="65">
        <v>230</v>
      </c>
      <c r="F54" s="74">
        <v>5750</v>
      </c>
      <c r="G54" s="157"/>
      <c r="H54" s="82">
        <f t="shared" ref="H54:H55" si="3">F54*G54</f>
        <v>0</v>
      </c>
      <c r="K54" s="6"/>
    </row>
    <row r="55" spans="1:11" ht="15" outlineLevel="1" x14ac:dyDescent="0.2">
      <c r="A55" s="67" t="s">
        <v>141</v>
      </c>
      <c r="B55" s="23" t="s">
        <v>57</v>
      </c>
      <c r="C55" s="26" t="s">
        <v>51</v>
      </c>
      <c r="D55" s="74">
        <v>17.62</v>
      </c>
      <c r="E55" s="65">
        <v>530.26</v>
      </c>
      <c r="F55" s="74">
        <v>9343.1812000000009</v>
      </c>
      <c r="G55" s="157"/>
      <c r="H55" s="82">
        <f t="shared" si="3"/>
        <v>0</v>
      </c>
      <c r="K55" s="6"/>
    </row>
    <row r="56" spans="1:11" ht="18.75" customHeight="1" outlineLevel="1" x14ac:dyDescent="0.25">
      <c r="A56" s="87">
        <v>5</v>
      </c>
      <c r="B56" s="98" t="s">
        <v>10</v>
      </c>
      <c r="C56" s="51"/>
      <c r="D56" s="73"/>
      <c r="E56" s="52"/>
      <c r="F56" s="73"/>
      <c r="G56" s="152"/>
      <c r="H56" s="99">
        <f>SUM(H15:H55)*35%</f>
        <v>0</v>
      </c>
    </row>
    <row r="57" spans="1:11" s="85" customFormat="1" ht="15.75" x14ac:dyDescent="0.25">
      <c r="A57" s="101"/>
      <c r="B57" s="105" t="s">
        <v>164</v>
      </c>
      <c r="C57" s="86"/>
      <c r="D57" s="83"/>
      <c r="E57" s="83"/>
      <c r="F57" s="3">
        <f>F15+F33+F48+F52+F56</f>
        <v>66209.214599999992</v>
      </c>
      <c r="G57" s="163"/>
      <c r="H57" s="88">
        <f>SUM(H15:H56)</f>
        <v>0</v>
      </c>
      <c r="I57" s="84"/>
    </row>
    <row r="58" spans="1:11" ht="15.75" x14ac:dyDescent="0.25">
      <c r="A58" s="102"/>
      <c r="B58" s="106" t="s">
        <v>11</v>
      </c>
      <c r="C58" s="36"/>
      <c r="D58" s="80"/>
      <c r="E58" s="80"/>
      <c r="F58" s="5"/>
      <c r="G58" s="164"/>
      <c r="H58" s="89">
        <f>H57*0.2</f>
        <v>0</v>
      </c>
    </row>
    <row r="59" spans="1:11" ht="15.75" x14ac:dyDescent="0.25">
      <c r="A59" s="101"/>
      <c r="B59" s="105" t="s">
        <v>165</v>
      </c>
      <c r="C59" s="36"/>
      <c r="D59" s="80"/>
      <c r="E59" s="80"/>
      <c r="F59" s="5"/>
      <c r="G59" s="164"/>
      <c r="H59" s="88">
        <f>H57+H58</f>
        <v>0</v>
      </c>
    </row>
    <row r="60" spans="1:11" ht="32.25" customHeight="1" x14ac:dyDescent="0.2">
      <c r="A60" s="136" t="s">
        <v>157</v>
      </c>
      <c r="B60" s="53"/>
      <c r="C60" s="54"/>
      <c r="D60" s="55"/>
      <c r="E60" s="55"/>
      <c r="F60" s="56"/>
      <c r="G60" s="57"/>
      <c r="H60" s="57"/>
    </row>
    <row r="61" spans="1:11" s="2" customFormat="1" ht="20.25" customHeight="1" outlineLevel="1" x14ac:dyDescent="0.2">
      <c r="A61" s="100">
        <v>1</v>
      </c>
      <c r="B61" s="208" t="s">
        <v>3</v>
      </c>
      <c r="C61" s="208"/>
      <c r="D61" s="99"/>
      <c r="E61" s="209"/>
      <c r="F61" s="99">
        <f>F62+F64+F66+F67+F68+F69</f>
        <v>8553.2724999999991</v>
      </c>
      <c r="G61" s="210"/>
      <c r="H61" s="99"/>
      <c r="I61" s="48"/>
    </row>
    <row r="62" spans="1:11" ht="15" outlineLevel="1" x14ac:dyDescent="0.25">
      <c r="A62" s="67" t="s">
        <v>110</v>
      </c>
      <c r="B62" s="23" t="s">
        <v>40</v>
      </c>
      <c r="C62" s="20" t="s">
        <v>4</v>
      </c>
      <c r="D62" s="21"/>
      <c r="E62" s="21" t="s">
        <v>41</v>
      </c>
      <c r="F62" s="74">
        <f>F63</f>
        <v>385.20000000000005</v>
      </c>
      <c r="G62" s="157"/>
      <c r="H62" s="82">
        <f>F62*G62</f>
        <v>0</v>
      </c>
      <c r="I62" s="49"/>
    </row>
    <row r="63" spans="1:11" s="64" customFormat="1" ht="15" outlineLevel="1" x14ac:dyDescent="0.2">
      <c r="A63" s="68"/>
      <c r="B63" s="59" t="s">
        <v>42</v>
      </c>
      <c r="C63" s="60" t="s">
        <v>4</v>
      </c>
      <c r="D63" s="61">
        <f>60*6*2*0.5</f>
        <v>360</v>
      </c>
      <c r="E63" s="61">
        <v>1.07</v>
      </c>
      <c r="F63" s="61">
        <v>385.20000000000005</v>
      </c>
      <c r="G63" s="165"/>
      <c r="H63" s="62"/>
      <c r="I63" s="63"/>
    </row>
    <row r="64" spans="1:11" ht="30" outlineLevel="1" x14ac:dyDescent="0.25">
      <c r="A64" s="67" t="s">
        <v>113</v>
      </c>
      <c r="B64" s="23" t="s">
        <v>144</v>
      </c>
      <c r="C64" s="20" t="s">
        <v>4</v>
      </c>
      <c r="D64" s="21"/>
      <c r="E64" s="21"/>
      <c r="F64" s="74">
        <f>F65</f>
        <v>1884</v>
      </c>
      <c r="G64" s="157"/>
      <c r="H64" s="82">
        <f>F64*G64</f>
        <v>0</v>
      </c>
    </row>
    <row r="65" spans="1:13" s="64" customFormat="1" ht="15" outlineLevel="1" x14ac:dyDescent="0.2">
      <c r="A65" s="68"/>
      <c r="B65" s="59" t="s">
        <v>145</v>
      </c>
      <c r="C65" s="60" t="s">
        <v>4</v>
      </c>
      <c r="D65" s="61">
        <v>150</v>
      </c>
      <c r="E65" s="61">
        <v>12.56</v>
      </c>
      <c r="F65" s="61">
        <v>1884</v>
      </c>
      <c r="G65" s="165"/>
      <c r="H65" s="62"/>
      <c r="I65" s="63"/>
    </row>
    <row r="66" spans="1:13" ht="30" outlineLevel="1" x14ac:dyDescent="0.2">
      <c r="A66" s="67" t="s">
        <v>114</v>
      </c>
      <c r="B66" s="23" t="s">
        <v>5</v>
      </c>
      <c r="C66" s="20" t="s">
        <v>4</v>
      </c>
      <c r="D66" s="24">
        <f>0.5*0.5*0.5*30</f>
        <v>3.75</v>
      </c>
      <c r="E66" s="24">
        <v>26.43</v>
      </c>
      <c r="F66" s="24">
        <v>99.112499999999997</v>
      </c>
      <c r="G66" s="157"/>
      <c r="H66" s="82">
        <f>F66*G66</f>
        <v>0</v>
      </c>
    </row>
    <row r="67" spans="1:13" ht="30" outlineLevel="1" x14ac:dyDescent="0.2">
      <c r="A67" s="67" t="s">
        <v>115</v>
      </c>
      <c r="B67" s="23" t="s">
        <v>43</v>
      </c>
      <c r="C67" s="20" t="s">
        <v>44</v>
      </c>
      <c r="D67" s="24">
        <v>20</v>
      </c>
      <c r="E67" s="24">
        <v>204.95</v>
      </c>
      <c r="F67" s="24">
        <v>4039</v>
      </c>
      <c r="G67" s="157"/>
      <c r="H67" s="82">
        <f>F67*G67</f>
        <v>0</v>
      </c>
    </row>
    <row r="68" spans="1:13" ht="15" outlineLevel="1" x14ac:dyDescent="0.25">
      <c r="A68" s="67" t="s">
        <v>118</v>
      </c>
      <c r="B68" s="175" t="s">
        <v>132</v>
      </c>
      <c r="C68" s="184" t="s">
        <v>7</v>
      </c>
      <c r="D68" s="185">
        <v>600</v>
      </c>
      <c r="E68" s="186">
        <v>3.54</v>
      </c>
      <c r="F68" s="182">
        <v>2124</v>
      </c>
      <c r="H68" s="82">
        <f>F68*G68</f>
        <v>0</v>
      </c>
    </row>
    <row r="69" spans="1:13" ht="15" outlineLevel="1" x14ac:dyDescent="0.25">
      <c r="A69" s="67" t="s">
        <v>116</v>
      </c>
      <c r="B69" s="175" t="s">
        <v>83</v>
      </c>
      <c r="C69" s="184" t="s">
        <v>7</v>
      </c>
      <c r="D69" s="186">
        <f>60*6*0.5*0.2</f>
        <v>36</v>
      </c>
      <c r="E69" s="186">
        <v>0.61</v>
      </c>
      <c r="F69" s="183">
        <v>21.96</v>
      </c>
      <c r="G69" s="174"/>
      <c r="H69" s="82">
        <f>F69*G69</f>
        <v>0</v>
      </c>
    </row>
    <row r="70" spans="1:13" s="2" customFormat="1" ht="15" outlineLevel="1" x14ac:dyDescent="0.2">
      <c r="A70" s="100" t="s">
        <v>146</v>
      </c>
      <c r="B70" s="208" t="s">
        <v>124</v>
      </c>
      <c r="C70" s="208"/>
      <c r="D70" s="99"/>
      <c r="E70" s="209"/>
      <c r="F70" s="99">
        <f>F71+F83</f>
        <v>127906.88485</v>
      </c>
      <c r="G70" s="210"/>
      <c r="H70" s="99"/>
      <c r="I70" s="47"/>
      <c r="J70" s="31"/>
      <c r="K70" s="31"/>
    </row>
    <row r="71" spans="1:13" s="2" customFormat="1" ht="15" outlineLevel="1" x14ac:dyDescent="0.25">
      <c r="A71" s="67" t="s">
        <v>130</v>
      </c>
      <c r="B71" s="23" t="s">
        <v>45</v>
      </c>
      <c r="C71" s="20"/>
      <c r="D71" s="21"/>
      <c r="E71" s="21"/>
      <c r="F71" s="74">
        <f>SUM(F72:F82)</f>
        <v>118706.88485</v>
      </c>
      <c r="G71" s="160"/>
      <c r="H71" s="82">
        <f t="shared" ref="H71" si="4">F71*G71</f>
        <v>0</v>
      </c>
      <c r="I71" s="47"/>
      <c r="J71" s="31"/>
      <c r="K71" s="31"/>
    </row>
    <row r="72" spans="1:13" s="64" customFormat="1" ht="15" outlineLevel="1" x14ac:dyDescent="0.25">
      <c r="A72" s="68"/>
      <c r="B72" s="59" t="s">
        <v>84</v>
      </c>
      <c r="C72" s="60" t="s">
        <v>44</v>
      </c>
      <c r="D72" s="58">
        <v>49</v>
      </c>
      <c r="E72" s="58">
        <v>381.5</v>
      </c>
      <c r="F72" s="75">
        <v>18693.5</v>
      </c>
      <c r="G72" s="161"/>
      <c r="H72" s="79"/>
      <c r="I72" s="47"/>
      <c r="J72" s="31"/>
      <c r="K72" s="31"/>
    </row>
    <row r="73" spans="1:13" s="64" customFormat="1" ht="15" outlineLevel="1" x14ac:dyDescent="0.25">
      <c r="A73" s="68"/>
      <c r="B73" s="59" t="s">
        <v>85</v>
      </c>
      <c r="C73" s="60" t="s">
        <v>44</v>
      </c>
      <c r="D73" s="58">
        <v>149.91900000000001</v>
      </c>
      <c r="E73" s="58">
        <v>381.5</v>
      </c>
      <c r="F73" s="75">
        <v>57194.098500000007</v>
      </c>
      <c r="G73" s="161"/>
      <c r="H73" s="79"/>
      <c r="I73" s="92"/>
    </row>
    <row r="74" spans="1:13" s="64" customFormat="1" ht="15" outlineLevel="1" x14ac:dyDescent="0.25">
      <c r="A74" s="68"/>
      <c r="B74" s="59" t="s">
        <v>86</v>
      </c>
      <c r="C74" s="60" t="s">
        <v>44</v>
      </c>
      <c r="D74" s="58">
        <v>16.649999999999999</v>
      </c>
      <c r="E74" s="58">
        <v>381.5</v>
      </c>
      <c r="F74" s="75">
        <v>6351.9749999999995</v>
      </c>
      <c r="G74" s="161"/>
      <c r="H74" s="79"/>
      <c r="I74" s="92"/>
    </row>
    <row r="75" spans="1:13" s="64" customFormat="1" ht="15" outlineLevel="1" x14ac:dyDescent="0.25">
      <c r="A75" s="68"/>
      <c r="B75" s="59" t="s">
        <v>87</v>
      </c>
      <c r="C75" s="60" t="s">
        <v>44</v>
      </c>
      <c r="D75" s="58">
        <v>9.0549999999999997</v>
      </c>
      <c r="E75" s="58">
        <v>381.5</v>
      </c>
      <c r="F75" s="75">
        <v>3454.4825000000001</v>
      </c>
      <c r="G75" s="161"/>
      <c r="H75" s="79"/>
      <c r="I75" s="92"/>
    </row>
    <row r="76" spans="1:13" s="64" customFormat="1" ht="15" outlineLevel="1" x14ac:dyDescent="0.25">
      <c r="A76" s="68"/>
      <c r="B76" s="59" t="s">
        <v>88</v>
      </c>
      <c r="C76" s="60" t="s">
        <v>44</v>
      </c>
      <c r="D76" s="58">
        <v>4.9119999999999999</v>
      </c>
      <c r="E76" s="58">
        <v>381.5</v>
      </c>
      <c r="F76" s="75">
        <v>1873.9279999999999</v>
      </c>
      <c r="G76" s="161"/>
      <c r="H76" s="79"/>
      <c r="I76" s="93"/>
    </row>
    <row r="77" spans="1:13" s="64" customFormat="1" ht="15" outlineLevel="1" x14ac:dyDescent="0.25">
      <c r="A77" s="68"/>
      <c r="B77" s="59" t="s">
        <v>89</v>
      </c>
      <c r="C77" s="60" t="s">
        <v>44</v>
      </c>
      <c r="D77" s="58">
        <v>3.0179999999999998</v>
      </c>
      <c r="E77" s="58">
        <v>381.5</v>
      </c>
      <c r="F77" s="75">
        <v>1151.367</v>
      </c>
      <c r="G77" s="161"/>
      <c r="H77" s="79"/>
      <c r="I77" s="93"/>
      <c r="K77" s="95"/>
    </row>
    <row r="78" spans="1:13" s="64" customFormat="1" ht="15" outlineLevel="1" x14ac:dyDescent="0.25">
      <c r="A78" s="68"/>
      <c r="B78" s="59" t="s">
        <v>90</v>
      </c>
      <c r="C78" s="60" t="s">
        <v>44</v>
      </c>
      <c r="D78" s="58">
        <v>1.3320000000000001</v>
      </c>
      <c r="E78" s="58">
        <v>381.5</v>
      </c>
      <c r="F78" s="75">
        <v>508.15800000000002</v>
      </c>
      <c r="G78" s="161"/>
      <c r="H78" s="79"/>
      <c r="I78" s="92"/>
      <c r="K78" s="95"/>
      <c r="M78" s="95"/>
    </row>
    <row r="79" spans="1:13" s="64" customFormat="1" ht="15" outlineLevel="1" x14ac:dyDescent="0.25">
      <c r="A79" s="68"/>
      <c r="B79" s="59" t="s">
        <v>46</v>
      </c>
      <c r="C79" s="60" t="s">
        <v>44</v>
      </c>
      <c r="D79" s="104">
        <v>15</v>
      </c>
      <c r="E79" s="104">
        <v>381.5</v>
      </c>
      <c r="F79" s="75">
        <v>5722.5</v>
      </c>
      <c r="G79" s="161"/>
      <c r="H79" s="79"/>
      <c r="I79" s="92"/>
      <c r="K79" s="95"/>
    </row>
    <row r="80" spans="1:13" s="64" customFormat="1" ht="15" outlineLevel="1" x14ac:dyDescent="0.25">
      <c r="A80" s="68"/>
      <c r="B80" s="59" t="s">
        <v>47</v>
      </c>
      <c r="C80" s="60" t="s">
        <v>44</v>
      </c>
      <c r="D80" s="104">
        <v>5</v>
      </c>
      <c r="E80" s="104">
        <v>381.5</v>
      </c>
      <c r="F80" s="75">
        <v>1907.5</v>
      </c>
      <c r="G80" s="161"/>
      <c r="H80" s="79"/>
      <c r="I80" s="97"/>
      <c r="K80" s="95"/>
    </row>
    <row r="81" spans="1:11" s="64" customFormat="1" ht="15" outlineLevel="1" x14ac:dyDescent="0.25">
      <c r="A81" s="68"/>
      <c r="B81" s="96" t="s">
        <v>132</v>
      </c>
      <c r="C81" s="60" t="s">
        <v>7</v>
      </c>
      <c r="D81" s="58">
        <f>1600+275+199.805+111+71+40</f>
        <v>2296.8049999999998</v>
      </c>
      <c r="E81" s="58">
        <v>2.0099999999999998</v>
      </c>
      <c r="F81" s="75">
        <v>4616.5780499999992</v>
      </c>
      <c r="G81" s="161"/>
      <c r="H81" s="79"/>
      <c r="I81" s="97"/>
      <c r="K81" s="95"/>
    </row>
    <row r="82" spans="1:11" s="64" customFormat="1" ht="15" outlineLevel="1" x14ac:dyDescent="0.25">
      <c r="A82" s="68"/>
      <c r="B82" s="96" t="s">
        <v>133</v>
      </c>
      <c r="C82" s="60" t="s">
        <v>48</v>
      </c>
      <c r="D82" s="58">
        <f>93+29.89+16.89+13.13+8.73+3.28+2.34</f>
        <v>167.26</v>
      </c>
      <c r="E82" s="58">
        <v>103.03</v>
      </c>
      <c r="F82" s="75">
        <v>17232.7978</v>
      </c>
      <c r="G82" s="161"/>
      <c r="H82" s="79"/>
      <c r="I82" s="97"/>
      <c r="K82" s="95"/>
    </row>
    <row r="83" spans="1:11" s="2" customFormat="1" ht="15" outlineLevel="1" x14ac:dyDescent="0.25">
      <c r="A83" s="67" t="s">
        <v>112</v>
      </c>
      <c r="B83" s="23" t="s">
        <v>49</v>
      </c>
      <c r="C83" s="20" t="s">
        <v>44</v>
      </c>
      <c r="D83" s="108">
        <v>40</v>
      </c>
      <c r="E83" s="21">
        <v>230</v>
      </c>
      <c r="F83" s="74">
        <v>9200</v>
      </c>
      <c r="G83" s="160"/>
      <c r="H83" s="82">
        <f t="shared" ref="H83" si="5">G83*F83</f>
        <v>0</v>
      </c>
      <c r="I83" s="72"/>
      <c r="K83" s="4"/>
    </row>
    <row r="84" spans="1:11" s="2" customFormat="1" ht="15" outlineLevel="1" x14ac:dyDescent="0.25">
      <c r="A84" s="100" t="s">
        <v>147</v>
      </c>
      <c r="B84" s="51" t="s">
        <v>142</v>
      </c>
      <c r="C84" s="51"/>
      <c r="D84" s="73"/>
      <c r="E84" s="52"/>
      <c r="F84" s="73">
        <f>SUM(F85:F87)</f>
        <v>16474.75</v>
      </c>
      <c r="G84" s="152"/>
      <c r="H84" s="73"/>
      <c r="I84" s="47"/>
      <c r="K84" s="4"/>
    </row>
    <row r="85" spans="1:11" s="2" customFormat="1" ht="15" outlineLevel="1" x14ac:dyDescent="0.25">
      <c r="A85" s="67" t="s">
        <v>137</v>
      </c>
      <c r="B85" s="23" t="s">
        <v>50</v>
      </c>
      <c r="C85" s="20" t="s">
        <v>51</v>
      </c>
      <c r="D85" s="108">
        <v>20</v>
      </c>
      <c r="E85" s="21">
        <v>394.99</v>
      </c>
      <c r="F85" s="74">
        <v>7899.8</v>
      </c>
      <c r="G85" s="160"/>
      <c r="H85" s="82">
        <f>G85*F85</f>
        <v>0</v>
      </c>
      <c r="I85" s="47"/>
      <c r="K85" s="4"/>
    </row>
    <row r="86" spans="1:11" s="2" customFormat="1" ht="15" outlineLevel="1" x14ac:dyDescent="0.25">
      <c r="A86" s="67" t="s">
        <v>138</v>
      </c>
      <c r="B86" s="25" t="s">
        <v>52</v>
      </c>
      <c r="C86" s="20" t="s">
        <v>53</v>
      </c>
      <c r="D86" s="108">
        <v>30</v>
      </c>
      <c r="E86" s="21">
        <v>220</v>
      </c>
      <c r="F86" s="74">
        <v>6600</v>
      </c>
      <c r="G86" s="160"/>
      <c r="H86" s="82">
        <f>G86*F86</f>
        <v>0</v>
      </c>
      <c r="I86" s="47"/>
      <c r="K86" s="4"/>
    </row>
    <row r="87" spans="1:11" s="2" customFormat="1" ht="15" outlineLevel="1" x14ac:dyDescent="0.25">
      <c r="A87" s="67" t="s">
        <v>111</v>
      </c>
      <c r="B87" s="25" t="s">
        <v>54</v>
      </c>
      <c r="C87" s="20" t="s">
        <v>51</v>
      </c>
      <c r="D87" s="108">
        <v>5</v>
      </c>
      <c r="E87" s="21">
        <v>394.99</v>
      </c>
      <c r="F87" s="74">
        <v>1974.95</v>
      </c>
      <c r="G87" s="160"/>
      <c r="H87" s="82">
        <f>G87*F87</f>
        <v>0</v>
      </c>
      <c r="I87" s="47"/>
      <c r="K87" s="4"/>
    </row>
    <row r="88" spans="1:11" s="2" customFormat="1" ht="15" outlineLevel="1" x14ac:dyDescent="0.25">
      <c r="A88" s="100" t="s">
        <v>148</v>
      </c>
      <c r="B88" s="51" t="s">
        <v>151</v>
      </c>
      <c r="C88" s="51"/>
      <c r="D88" s="109"/>
      <c r="E88" s="52"/>
      <c r="F88" s="73">
        <f>SUM(F89:F90)</f>
        <v>40264.300000000003</v>
      </c>
      <c r="G88" s="152"/>
      <c r="H88" s="73"/>
      <c r="I88" s="47"/>
      <c r="K88" s="4"/>
    </row>
    <row r="89" spans="1:11" ht="15" outlineLevel="1" x14ac:dyDescent="0.25">
      <c r="A89" s="67" t="s">
        <v>139</v>
      </c>
      <c r="B89" s="23" t="s">
        <v>55</v>
      </c>
      <c r="C89" s="26" t="s">
        <v>56</v>
      </c>
      <c r="D89" s="110">
        <f>5+3*30+9</f>
        <v>104</v>
      </c>
      <c r="E89" s="27">
        <v>230</v>
      </c>
      <c r="F89" s="74">
        <v>23920</v>
      </c>
      <c r="G89" s="160"/>
      <c r="H89" s="82">
        <f>G89*F89</f>
        <v>0</v>
      </c>
      <c r="K89" s="6"/>
    </row>
    <row r="90" spans="1:11" ht="15" outlineLevel="1" x14ac:dyDescent="0.25">
      <c r="A90" s="67" t="s">
        <v>140</v>
      </c>
      <c r="B90" s="23" t="s">
        <v>57</v>
      </c>
      <c r="C90" s="20" t="s">
        <v>51</v>
      </c>
      <c r="D90" s="110">
        <v>30</v>
      </c>
      <c r="E90" s="27">
        <v>544.80999999999995</v>
      </c>
      <c r="F90" s="74">
        <v>16344.3</v>
      </c>
      <c r="G90" s="160"/>
      <c r="H90" s="82">
        <f>G90*F90</f>
        <v>0</v>
      </c>
      <c r="K90" s="6"/>
    </row>
    <row r="91" spans="1:11" s="2" customFormat="1" ht="15" outlineLevel="1" x14ac:dyDescent="0.25">
      <c r="A91" s="100" t="s">
        <v>149</v>
      </c>
      <c r="B91" s="51" t="s">
        <v>152</v>
      </c>
      <c r="C91" s="145"/>
      <c r="D91" s="146"/>
      <c r="E91" s="147"/>
      <c r="F91" s="146">
        <v>52670.71</v>
      </c>
      <c r="G91" s="166"/>
      <c r="H91" s="149"/>
      <c r="K91" s="4"/>
    </row>
    <row r="92" spans="1:11" s="2" customFormat="1" ht="15" outlineLevel="1" x14ac:dyDescent="0.25">
      <c r="A92" s="67" t="s">
        <v>159</v>
      </c>
      <c r="B92" s="175" t="s">
        <v>81</v>
      </c>
      <c r="C92" s="20"/>
      <c r="D92" s="108">
        <v>0</v>
      </c>
      <c r="E92" s="21"/>
      <c r="F92" s="74">
        <v>52670.71</v>
      </c>
      <c r="G92" s="160"/>
      <c r="H92" s="82">
        <f>G92*F92</f>
        <v>0</v>
      </c>
      <c r="I92" s="72"/>
      <c r="K92" s="4"/>
    </row>
    <row r="93" spans="1:11" s="2" customFormat="1" ht="15" outlineLevel="1" x14ac:dyDescent="0.25">
      <c r="A93" s="100" t="s">
        <v>153</v>
      </c>
      <c r="B93" s="112" t="s">
        <v>10</v>
      </c>
      <c r="C93" s="112"/>
      <c r="D93" s="120"/>
      <c r="E93" s="121"/>
      <c r="F93" s="120"/>
      <c r="G93" s="167"/>
      <c r="H93" s="151">
        <f>SUM(H62:H90)*35%+H91*5%</f>
        <v>0</v>
      </c>
      <c r="I93" s="47"/>
    </row>
    <row r="94" spans="1:11" s="2" customFormat="1" ht="15.75" x14ac:dyDescent="0.25">
      <c r="A94" s="101"/>
      <c r="B94" s="105" t="s">
        <v>164</v>
      </c>
      <c r="C94" s="148"/>
      <c r="D94" s="148"/>
      <c r="E94" s="148"/>
      <c r="F94" s="119">
        <f>F61+F70+F84+F88+F91+F93</f>
        <v>245869.91734999997</v>
      </c>
      <c r="G94" s="168"/>
      <c r="H94" s="119">
        <f>SUM(H61:H93)</f>
        <v>0</v>
      </c>
      <c r="I94" s="150"/>
    </row>
    <row r="95" spans="1:11" ht="15.75" x14ac:dyDescent="0.25">
      <c r="A95" s="102"/>
      <c r="B95" s="106" t="s">
        <v>11</v>
      </c>
      <c r="C95" s="36"/>
      <c r="D95" s="36"/>
      <c r="E95" s="36"/>
      <c r="F95" s="5"/>
      <c r="G95" s="164"/>
      <c r="H95" s="5">
        <f>H94*0.2</f>
        <v>0</v>
      </c>
    </row>
    <row r="96" spans="1:11" s="2" customFormat="1" ht="15.75" x14ac:dyDescent="0.25">
      <c r="A96" s="101"/>
      <c r="B96" s="105" t="s">
        <v>165</v>
      </c>
      <c r="C96" s="1"/>
      <c r="D96" s="1"/>
      <c r="E96" s="1"/>
      <c r="F96" s="3"/>
      <c r="G96" s="169"/>
      <c r="H96" s="3">
        <f>H94+H95</f>
        <v>0</v>
      </c>
      <c r="I96" s="47"/>
    </row>
    <row r="97" spans="1:9" ht="31.5" x14ac:dyDescent="0.2">
      <c r="A97" s="136" t="s">
        <v>156</v>
      </c>
      <c r="B97" s="53"/>
      <c r="C97" s="54"/>
      <c r="D97" s="55"/>
      <c r="E97" s="55"/>
      <c r="F97" s="56"/>
      <c r="G97" s="57"/>
      <c r="H97" s="57"/>
    </row>
    <row r="98" spans="1:9" s="39" customFormat="1" ht="15.75" outlineLevel="1" x14ac:dyDescent="0.25">
      <c r="A98" s="100" t="s">
        <v>91</v>
      </c>
      <c r="B98" s="51" t="s">
        <v>3</v>
      </c>
      <c r="C98" s="51"/>
      <c r="D98" s="73"/>
      <c r="E98" s="52"/>
      <c r="F98" s="73">
        <f>SUM(F99:F100)</f>
        <v>1540.8</v>
      </c>
      <c r="G98" s="152"/>
      <c r="H98" s="99"/>
      <c r="I98" s="50"/>
    </row>
    <row r="99" spans="1:9" ht="30" outlineLevel="1" x14ac:dyDescent="0.25">
      <c r="A99" s="67" t="s">
        <v>110</v>
      </c>
      <c r="B99" s="40" t="s">
        <v>43</v>
      </c>
      <c r="C99" s="107" t="s">
        <v>44</v>
      </c>
      <c r="D99" s="108">
        <v>5</v>
      </c>
      <c r="E99" s="41"/>
      <c r="F99" s="74">
        <v>1009.8</v>
      </c>
      <c r="G99" s="160"/>
      <c r="H99" s="82">
        <f>F99*G99</f>
        <v>0</v>
      </c>
      <c r="I99" s="48"/>
    </row>
    <row r="100" spans="1:9" ht="15" outlineLevel="1" x14ac:dyDescent="0.25">
      <c r="A100" s="67" t="s">
        <v>113</v>
      </c>
      <c r="B100" s="175" t="s">
        <v>160</v>
      </c>
      <c r="C100" s="20" t="s">
        <v>7</v>
      </c>
      <c r="D100" s="108">
        <v>150</v>
      </c>
      <c r="E100" s="21" t="s">
        <v>41</v>
      </c>
      <c r="F100" s="74">
        <v>531</v>
      </c>
      <c r="G100" s="160"/>
      <c r="H100" s="82">
        <f>G100*F100</f>
        <v>0</v>
      </c>
      <c r="I100" s="72"/>
    </row>
    <row r="101" spans="1:9" ht="15" outlineLevel="1" x14ac:dyDescent="0.25">
      <c r="A101" s="100" t="s">
        <v>146</v>
      </c>
      <c r="B101" s="51" t="s">
        <v>124</v>
      </c>
      <c r="C101" s="51"/>
      <c r="D101" s="73"/>
      <c r="E101" s="52"/>
      <c r="F101" s="73">
        <f>F102</f>
        <v>137013.965</v>
      </c>
      <c r="G101" s="152"/>
      <c r="H101" s="99"/>
      <c r="I101" s="49"/>
    </row>
    <row r="102" spans="1:9" ht="15" outlineLevel="1" x14ac:dyDescent="0.25">
      <c r="A102" s="67" t="s">
        <v>130</v>
      </c>
      <c r="B102" s="23" t="s">
        <v>45</v>
      </c>
      <c r="C102" s="20"/>
      <c r="D102" s="22"/>
      <c r="E102" s="21"/>
      <c r="F102" s="74">
        <f>SUM(F103:F113)</f>
        <v>137013.965</v>
      </c>
      <c r="G102" s="160"/>
      <c r="H102" s="82">
        <f>F102*G102</f>
        <v>0</v>
      </c>
    </row>
    <row r="103" spans="1:9" s="64" customFormat="1" ht="15" outlineLevel="1" x14ac:dyDescent="0.25">
      <c r="A103" s="68"/>
      <c r="B103" s="59" t="s">
        <v>74</v>
      </c>
      <c r="C103" s="60" t="s">
        <v>44</v>
      </c>
      <c r="D103" s="104">
        <v>12.252000000000001</v>
      </c>
      <c r="E103" s="58">
        <v>381.5</v>
      </c>
      <c r="F103" s="61">
        <v>4674.1379999999999</v>
      </c>
      <c r="G103" s="165"/>
      <c r="H103" s="62"/>
      <c r="I103" s="92"/>
    </row>
    <row r="104" spans="1:9" s="64" customFormat="1" ht="15" outlineLevel="1" x14ac:dyDescent="0.25">
      <c r="A104" s="68"/>
      <c r="B104" s="59" t="s">
        <v>75</v>
      </c>
      <c r="C104" s="60" t="s">
        <v>44</v>
      </c>
      <c r="D104" s="104">
        <v>108.23399999999999</v>
      </c>
      <c r="E104" s="58">
        <v>381.5</v>
      </c>
      <c r="F104" s="61">
        <v>41291.271000000001</v>
      </c>
      <c r="G104" s="165"/>
      <c r="H104" s="62"/>
      <c r="I104" s="92"/>
    </row>
    <row r="105" spans="1:9" s="64" customFormat="1" ht="15" outlineLevel="1" x14ac:dyDescent="0.25">
      <c r="A105" s="68"/>
      <c r="B105" s="59" t="s">
        <v>76</v>
      </c>
      <c r="C105" s="60" t="s">
        <v>44</v>
      </c>
      <c r="D105" s="104">
        <v>41.621000000000002</v>
      </c>
      <c r="E105" s="58">
        <v>381.5</v>
      </c>
      <c r="F105" s="61">
        <v>15878.4115</v>
      </c>
      <c r="G105" s="165"/>
      <c r="H105" s="62"/>
      <c r="I105" s="92"/>
    </row>
    <row r="106" spans="1:9" s="64" customFormat="1" ht="15" outlineLevel="1" x14ac:dyDescent="0.25">
      <c r="A106" s="68"/>
      <c r="B106" s="59" t="s">
        <v>77</v>
      </c>
      <c r="C106" s="60" t="s">
        <v>44</v>
      </c>
      <c r="D106" s="104">
        <v>8.3230000000000004</v>
      </c>
      <c r="E106" s="58">
        <v>381.5</v>
      </c>
      <c r="F106" s="61">
        <v>3175.2245000000003</v>
      </c>
      <c r="G106" s="165"/>
      <c r="H106" s="62"/>
      <c r="I106" s="92"/>
    </row>
    <row r="107" spans="1:9" s="64" customFormat="1" ht="15" outlineLevel="1" x14ac:dyDescent="0.25">
      <c r="A107" s="68"/>
      <c r="B107" s="59" t="s">
        <v>78</v>
      </c>
      <c r="C107" s="60" t="s">
        <v>44</v>
      </c>
      <c r="D107" s="104">
        <v>39.241</v>
      </c>
      <c r="E107" s="58">
        <v>381.5</v>
      </c>
      <c r="F107" s="61">
        <v>14970.441499999999</v>
      </c>
      <c r="G107" s="165"/>
      <c r="H107" s="62"/>
      <c r="I107" s="92"/>
    </row>
    <row r="108" spans="1:9" s="64" customFormat="1" ht="15" outlineLevel="1" x14ac:dyDescent="0.25">
      <c r="A108" s="68"/>
      <c r="B108" s="59" t="s">
        <v>79</v>
      </c>
      <c r="C108" s="60" t="s">
        <v>44</v>
      </c>
      <c r="D108" s="104">
        <v>16.602</v>
      </c>
      <c r="E108" s="58">
        <v>381.5</v>
      </c>
      <c r="F108" s="61">
        <v>6333.6630000000005</v>
      </c>
      <c r="G108" s="165"/>
      <c r="H108" s="62"/>
      <c r="I108" s="92"/>
    </row>
    <row r="109" spans="1:9" s="64" customFormat="1" ht="15" outlineLevel="1" x14ac:dyDescent="0.25">
      <c r="A109" s="68"/>
      <c r="B109" s="59" t="s">
        <v>80</v>
      </c>
      <c r="C109" s="60" t="s">
        <v>44</v>
      </c>
      <c r="D109" s="104">
        <v>6.0369999999999999</v>
      </c>
      <c r="E109" s="58">
        <v>381.5</v>
      </c>
      <c r="F109" s="61">
        <v>2303.1154999999999</v>
      </c>
      <c r="G109" s="165"/>
      <c r="H109" s="62"/>
      <c r="I109" s="92"/>
    </row>
    <row r="110" spans="1:9" s="64" customFormat="1" ht="15" outlineLevel="1" x14ac:dyDescent="0.25">
      <c r="A110" s="68"/>
      <c r="B110" s="59" t="s">
        <v>46</v>
      </c>
      <c r="C110" s="60" t="s">
        <v>44</v>
      </c>
      <c r="D110" s="104">
        <v>30</v>
      </c>
      <c r="E110" s="58">
        <v>381.5</v>
      </c>
      <c r="F110" s="61">
        <v>11445</v>
      </c>
      <c r="G110" s="165"/>
      <c r="H110" s="62"/>
      <c r="I110" s="92"/>
    </row>
    <row r="111" spans="1:9" s="64" customFormat="1" ht="15" outlineLevel="1" x14ac:dyDescent="0.25">
      <c r="A111" s="68"/>
      <c r="B111" s="59" t="s">
        <v>47</v>
      </c>
      <c r="C111" s="60" t="s">
        <v>44</v>
      </c>
      <c r="D111" s="104">
        <v>2</v>
      </c>
      <c r="E111" s="58">
        <v>381.5</v>
      </c>
      <c r="F111" s="61">
        <v>763</v>
      </c>
      <c r="G111" s="165"/>
      <c r="H111" s="62"/>
      <c r="I111" s="97"/>
    </row>
    <row r="112" spans="1:9" s="64" customFormat="1" ht="15" outlineLevel="1" x14ac:dyDescent="0.25">
      <c r="A112" s="68"/>
      <c r="B112" s="96" t="s">
        <v>132</v>
      </c>
      <c r="C112" s="60" t="s">
        <v>7</v>
      </c>
      <c r="D112" s="104">
        <v>4160</v>
      </c>
      <c r="E112" s="58">
        <v>2.0099999999999998</v>
      </c>
      <c r="F112" s="61">
        <v>8361.5999999999985</v>
      </c>
      <c r="G112" s="165"/>
      <c r="H112" s="62"/>
      <c r="I112" s="97"/>
    </row>
    <row r="113" spans="1:11" s="64" customFormat="1" ht="15" outlineLevel="1" x14ac:dyDescent="0.25">
      <c r="A113" s="68"/>
      <c r="B113" s="96" t="s">
        <v>133</v>
      </c>
      <c r="C113" s="60" t="s">
        <v>48</v>
      </c>
      <c r="D113" s="104">
        <v>270</v>
      </c>
      <c r="E113" s="58">
        <v>103.03</v>
      </c>
      <c r="F113" s="61">
        <v>27818.1</v>
      </c>
      <c r="G113" s="165"/>
      <c r="H113" s="62"/>
      <c r="I113" s="97"/>
    </row>
    <row r="114" spans="1:11" ht="15" outlineLevel="1" x14ac:dyDescent="0.25">
      <c r="A114" s="100" t="s">
        <v>147</v>
      </c>
      <c r="B114" s="51" t="s">
        <v>142</v>
      </c>
      <c r="C114" s="51"/>
      <c r="D114" s="73"/>
      <c r="E114" s="52"/>
      <c r="F114" s="73">
        <f>SUM(F115:F116)</f>
        <v>2414.9499999999998</v>
      </c>
      <c r="G114" s="152"/>
      <c r="H114" s="99"/>
      <c r="K114" s="6"/>
    </row>
    <row r="115" spans="1:11" ht="15" outlineLevel="1" x14ac:dyDescent="0.25">
      <c r="A115" s="67" t="s">
        <v>137</v>
      </c>
      <c r="B115" s="23" t="s">
        <v>50</v>
      </c>
      <c r="C115" s="20" t="s">
        <v>51</v>
      </c>
      <c r="D115" s="108">
        <v>5</v>
      </c>
      <c r="E115" s="41">
        <v>394.99</v>
      </c>
      <c r="F115" s="74">
        <v>1974.95</v>
      </c>
      <c r="G115" s="160"/>
      <c r="H115" s="82">
        <f>G115*F115</f>
        <v>0</v>
      </c>
      <c r="K115" s="6"/>
    </row>
    <row r="116" spans="1:11" ht="15" outlineLevel="1" x14ac:dyDescent="0.25">
      <c r="A116" s="67" t="s">
        <v>138</v>
      </c>
      <c r="B116" s="25" t="s">
        <v>52</v>
      </c>
      <c r="C116" s="20" t="s">
        <v>53</v>
      </c>
      <c r="D116" s="108">
        <v>2</v>
      </c>
      <c r="E116" s="41">
        <v>220</v>
      </c>
      <c r="F116" s="74">
        <v>440</v>
      </c>
      <c r="G116" s="160"/>
      <c r="H116" s="82">
        <f>G116*F116</f>
        <v>0</v>
      </c>
      <c r="K116" s="6"/>
    </row>
    <row r="117" spans="1:11" ht="15" outlineLevel="1" x14ac:dyDescent="0.25">
      <c r="A117" s="100" t="s">
        <v>148</v>
      </c>
      <c r="B117" s="51" t="s">
        <v>143</v>
      </c>
      <c r="C117" s="51"/>
      <c r="D117" s="73"/>
      <c r="E117" s="52"/>
      <c r="F117" s="73">
        <f>SUM(F118:F119)</f>
        <v>2740.7799999999997</v>
      </c>
      <c r="G117" s="152"/>
      <c r="H117" s="99"/>
      <c r="K117" s="6"/>
    </row>
    <row r="118" spans="1:11" ht="15" outlineLevel="1" x14ac:dyDescent="0.25">
      <c r="A118" s="67" t="s">
        <v>139</v>
      </c>
      <c r="B118" s="23" t="s">
        <v>55</v>
      </c>
      <c r="C118" s="26" t="s">
        <v>56</v>
      </c>
      <c r="D118" s="108">
        <v>5</v>
      </c>
      <c r="E118" s="41">
        <v>230</v>
      </c>
      <c r="F118" s="74">
        <v>1150</v>
      </c>
      <c r="G118" s="160"/>
      <c r="H118" s="82">
        <f>F118*G118</f>
        <v>0</v>
      </c>
      <c r="K118" s="6"/>
    </row>
    <row r="119" spans="1:11" ht="15" outlineLevel="1" x14ac:dyDescent="0.25">
      <c r="A119" s="67" t="s">
        <v>140</v>
      </c>
      <c r="B119" s="23" t="s">
        <v>57</v>
      </c>
      <c r="C119" s="26" t="s">
        <v>51</v>
      </c>
      <c r="D119" s="108">
        <v>3</v>
      </c>
      <c r="E119" s="41">
        <v>530.26</v>
      </c>
      <c r="F119" s="74">
        <v>1590.78</v>
      </c>
      <c r="G119" s="160"/>
      <c r="H119" s="82">
        <f t="shared" ref="H119" si="6">F119*G119</f>
        <v>0</v>
      </c>
      <c r="K119" s="6"/>
    </row>
    <row r="120" spans="1:11" ht="15" outlineLevel="1" x14ac:dyDescent="0.25">
      <c r="A120" s="100" t="s">
        <v>149</v>
      </c>
      <c r="B120" s="51" t="s">
        <v>152</v>
      </c>
      <c r="C120" s="51"/>
      <c r="D120" s="73"/>
      <c r="E120" s="52"/>
      <c r="F120" s="73">
        <f>F121</f>
        <v>343.35</v>
      </c>
      <c r="G120" s="152"/>
      <c r="H120" s="99"/>
      <c r="K120" s="6"/>
    </row>
    <row r="121" spans="1:11" ht="15" outlineLevel="1" x14ac:dyDescent="0.25">
      <c r="A121" s="43"/>
      <c r="B121" s="23" t="s">
        <v>81</v>
      </c>
      <c r="C121" s="113" t="s">
        <v>44</v>
      </c>
      <c r="D121" s="114">
        <v>1.5</v>
      </c>
      <c r="E121" s="115">
        <v>228.9</v>
      </c>
      <c r="F121" s="116">
        <v>343.35</v>
      </c>
      <c r="G121" s="170"/>
      <c r="H121" s="117">
        <f>F121*G121</f>
        <v>0</v>
      </c>
      <c r="K121" s="6"/>
    </row>
    <row r="122" spans="1:11" ht="15" outlineLevel="1" x14ac:dyDescent="0.25">
      <c r="A122" s="100" t="s">
        <v>153</v>
      </c>
      <c r="B122" s="112" t="s">
        <v>10</v>
      </c>
      <c r="C122" s="112"/>
      <c r="D122" s="120"/>
      <c r="E122" s="121"/>
      <c r="F122" s="120"/>
      <c r="G122" s="171"/>
      <c r="H122" s="111">
        <v>0</v>
      </c>
    </row>
    <row r="123" spans="1:11" ht="15.75" x14ac:dyDescent="0.25">
      <c r="A123" s="101"/>
      <c r="B123" s="105" t="s">
        <v>164</v>
      </c>
      <c r="C123" s="118"/>
      <c r="D123" s="118"/>
      <c r="E123" s="118"/>
      <c r="F123" s="119">
        <f>F98+F101+F114+F117+F120+F122</f>
        <v>144053.845</v>
      </c>
      <c r="G123" s="172"/>
      <c r="H123" s="119">
        <f>SUM(H98:H122)</f>
        <v>0</v>
      </c>
      <c r="I123" s="150"/>
    </row>
    <row r="124" spans="1:11" ht="15.75" x14ac:dyDescent="0.25">
      <c r="A124" s="102"/>
      <c r="B124" s="106" t="s">
        <v>11</v>
      </c>
      <c r="C124" s="36"/>
      <c r="D124" s="36"/>
      <c r="E124" s="36"/>
      <c r="F124" s="37"/>
      <c r="G124" s="164"/>
      <c r="H124" s="5">
        <f>H123*0.2</f>
        <v>0</v>
      </c>
    </row>
    <row r="125" spans="1:11" ht="15.75" x14ac:dyDescent="0.25">
      <c r="A125" s="101"/>
      <c r="B125" s="105" t="s">
        <v>165</v>
      </c>
      <c r="C125" s="36"/>
      <c r="D125" s="36"/>
      <c r="E125" s="36"/>
      <c r="F125" s="38"/>
      <c r="G125" s="164"/>
      <c r="H125" s="3">
        <f>H123+H124</f>
        <v>0</v>
      </c>
    </row>
    <row r="126" spans="1:11" s="2" customFormat="1" ht="29.25" customHeight="1" x14ac:dyDescent="0.2">
      <c r="A126" s="136" t="s">
        <v>154</v>
      </c>
      <c r="B126" s="53"/>
      <c r="C126" s="54"/>
      <c r="D126" s="55"/>
      <c r="E126" s="55"/>
      <c r="F126" s="56"/>
      <c r="G126" s="57"/>
      <c r="H126" s="57"/>
      <c r="I126" s="47"/>
    </row>
    <row r="127" spans="1:11" s="2" customFormat="1" ht="15" outlineLevel="1" x14ac:dyDescent="0.25">
      <c r="A127" s="100" t="s">
        <v>91</v>
      </c>
      <c r="B127" s="51" t="s">
        <v>3</v>
      </c>
      <c r="C127" s="51"/>
      <c r="D127" s="73"/>
      <c r="E127" s="52"/>
      <c r="F127" s="73">
        <f>F128+F131+F134</f>
        <v>742.72499999999991</v>
      </c>
      <c r="G127" s="152"/>
      <c r="H127" s="99"/>
      <c r="I127" s="47"/>
    </row>
    <row r="128" spans="1:11" s="2" customFormat="1" ht="30" outlineLevel="1" x14ac:dyDescent="0.25">
      <c r="A128" s="44" t="s">
        <v>110</v>
      </c>
      <c r="B128" s="122" t="s">
        <v>5</v>
      </c>
      <c r="C128" s="42" t="s">
        <v>48</v>
      </c>
      <c r="D128" s="108">
        <v>2.5</v>
      </c>
      <c r="E128" s="41">
        <v>26.43</v>
      </c>
      <c r="F128" s="74">
        <f>D128*E128</f>
        <v>66.075000000000003</v>
      </c>
      <c r="G128" s="160"/>
      <c r="H128" s="82">
        <f>F128*G128</f>
        <v>0</v>
      </c>
      <c r="I128" s="49"/>
    </row>
    <row r="129" spans="1:13" s="64" customFormat="1" ht="15" outlineLevel="1" x14ac:dyDescent="0.2">
      <c r="A129" s="125"/>
      <c r="B129" s="126" t="s">
        <v>92</v>
      </c>
      <c r="C129" s="127" t="s">
        <v>48</v>
      </c>
      <c r="D129" s="128">
        <v>2</v>
      </c>
      <c r="E129" s="129">
        <v>26.43</v>
      </c>
      <c r="F129" s="61">
        <v>52.86</v>
      </c>
      <c r="G129" s="165"/>
      <c r="H129" s="62"/>
      <c r="I129" s="92"/>
    </row>
    <row r="130" spans="1:13" s="64" customFormat="1" ht="15" outlineLevel="1" x14ac:dyDescent="0.2">
      <c r="A130" s="125"/>
      <c r="B130" s="126" t="s">
        <v>93</v>
      </c>
      <c r="C130" s="127" t="s">
        <v>48</v>
      </c>
      <c r="D130" s="128">
        <v>0.5</v>
      </c>
      <c r="E130" s="129">
        <v>26.43</v>
      </c>
      <c r="F130" s="61">
        <v>13.215</v>
      </c>
      <c r="G130" s="165"/>
      <c r="H130" s="62"/>
      <c r="I130" s="92"/>
      <c r="K130" s="130"/>
    </row>
    <row r="131" spans="1:13" s="2" customFormat="1" ht="15" outlineLevel="1" x14ac:dyDescent="0.25">
      <c r="A131" s="43" t="s">
        <v>113</v>
      </c>
      <c r="B131" s="123" t="s">
        <v>6</v>
      </c>
      <c r="C131" s="26" t="s">
        <v>44</v>
      </c>
      <c r="D131" s="108">
        <v>3</v>
      </c>
      <c r="E131" s="41">
        <v>201.95</v>
      </c>
      <c r="F131" s="74">
        <f>D131*E131</f>
        <v>605.84999999999991</v>
      </c>
      <c r="G131" s="160"/>
      <c r="H131" s="82">
        <f>F131*G131</f>
        <v>0</v>
      </c>
      <c r="I131" s="47"/>
    </row>
    <row r="132" spans="1:13" s="64" customFormat="1" ht="15" outlineLevel="1" x14ac:dyDescent="0.2">
      <c r="A132" s="125"/>
      <c r="B132" s="126" t="s">
        <v>92</v>
      </c>
      <c r="C132" s="127" t="s">
        <v>44</v>
      </c>
      <c r="D132" s="128">
        <v>2</v>
      </c>
      <c r="E132" s="129">
        <v>201.95</v>
      </c>
      <c r="F132" s="61">
        <v>403.9</v>
      </c>
      <c r="G132" s="165"/>
      <c r="H132" s="62"/>
      <c r="I132" s="92"/>
    </row>
    <row r="133" spans="1:13" s="64" customFormat="1" ht="15" outlineLevel="1" x14ac:dyDescent="0.2">
      <c r="A133" s="125"/>
      <c r="B133" s="126" t="s">
        <v>93</v>
      </c>
      <c r="C133" s="127" t="s">
        <v>44</v>
      </c>
      <c r="D133" s="128">
        <v>1</v>
      </c>
      <c r="E133" s="129">
        <v>201.95</v>
      </c>
      <c r="F133" s="61">
        <v>201.95</v>
      </c>
      <c r="G133" s="165"/>
      <c r="H133" s="62"/>
      <c r="I133" s="92"/>
      <c r="K133" s="130"/>
    </row>
    <row r="134" spans="1:13" s="2" customFormat="1" ht="15" outlineLevel="1" x14ac:dyDescent="0.25">
      <c r="A134" s="44" t="s">
        <v>114</v>
      </c>
      <c r="B134" s="187" t="s">
        <v>160</v>
      </c>
      <c r="C134" s="26" t="s">
        <v>7</v>
      </c>
      <c r="D134" s="108">
        <v>20</v>
      </c>
      <c r="E134" s="41">
        <v>3.54</v>
      </c>
      <c r="F134" s="176">
        <v>70.8</v>
      </c>
      <c r="G134" s="162"/>
      <c r="H134" s="82">
        <f>F134*G134</f>
        <v>0</v>
      </c>
      <c r="I134" s="92"/>
      <c r="J134" s="64"/>
    </row>
    <row r="135" spans="1:13" s="2" customFormat="1" ht="15" outlineLevel="1" x14ac:dyDescent="0.25">
      <c r="A135" s="100" t="s">
        <v>146</v>
      </c>
      <c r="B135" s="51" t="s">
        <v>124</v>
      </c>
      <c r="C135" s="51"/>
      <c r="D135" s="73"/>
      <c r="E135" s="52"/>
      <c r="F135" s="73">
        <f>F136+F144+F147</f>
        <v>28891.262299999999</v>
      </c>
      <c r="G135" s="152"/>
      <c r="H135" s="99"/>
      <c r="I135" s="92"/>
      <c r="J135" s="64"/>
    </row>
    <row r="136" spans="1:13" s="2" customFormat="1" ht="15" outlineLevel="1" x14ac:dyDescent="0.25">
      <c r="A136" s="67" t="s">
        <v>130</v>
      </c>
      <c r="B136" s="124" t="s">
        <v>94</v>
      </c>
      <c r="C136" s="184" t="s">
        <v>44</v>
      </c>
      <c r="D136" s="198">
        <f>SUM(D137:D141)</f>
        <v>29.029</v>
      </c>
      <c r="E136" s="186">
        <v>381.5</v>
      </c>
      <c r="F136" s="74">
        <f>F137+F138+F139+F140+F141+F142+F143</f>
        <v>22592.3923</v>
      </c>
      <c r="G136" s="188"/>
      <c r="H136" s="189">
        <f>F136*G136</f>
        <v>0</v>
      </c>
      <c r="I136" s="92"/>
      <c r="J136" s="64"/>
    </row>
    <row r="137" spans="1:13" s="64" customFormat="1" ht="15" outlineLevel="1" x14ac:dyDescent="0.25">
      <c r="A137" s="68"/>
      <c r="B137" s="126" t="s">
        <v>95</v>
      </c>
      <c r="C137" s="199" t="s">
        <v>44</v>
      </c>
      <c r="D137" s="200">
        <v>1.1200000000000001</v>
      </c>
      <c r="E137" s="190">
        <v>381.5</v>
      </c>
      <c r="F137" s="191">
        <v>11074.5635</v>
      </c>
      <c r="G137" s="192"/>
      <c r="H137" s="193"/>
      <c r="I137" s="92"/>
    </row>
    <row r="138" spans="1:13" s="64" customFormat="1" ht="15" outlineLevel="1" x14ac:dyDescent="0.25">
      <c r="A138" s="68"/>
      <c r="B138" s="126" t="s">
        <v>96</v>
      </c>
      <c r="C138" s="199" t="s">
        <v>44</v>
      </c>
      <c r="D138" s="200">
        <v>14.88</v>
      </c>
      <c r="E138" s="190">
        <v>381.5</v>
      </c>
      <c r="F138" s="191">
        <v>427.28000000000003</v>
      </c>
      <c r="G138" s="194"/>
      <c r="H138" s="193"/>
      <c r="I138" s="92"/>
    </row>
    <row r="139" spans="1:13" s="64" customFormat="1" ht="15" outlineLevel="1" x14ac:dyDescent="0.25">
      <c r="A139" s="68"/>
      <c r="B139" s="126" t="s">
        <v>97</v>
      </c>
      <c r="C139" s="199" t="s">
        <v>44</v>
      </c>
      <c r="D139" s="200">
        <v>6.0289999999999999</v>
      </c>
      <c r="E139" s="190">
        <v>381.5</v>
      </c>
      <c r="F139" s="191">
        <v>5676.72</v>
      </c>
      <c r="G139" s="194"/>
      <c r="H139" s="193"/>
      <c r="I139" s="92"/>
    </row>
    <row r="140" spans="1:13" s="64" customFormat="1" ht="15" outlineLevel="1" x14ac:dyDescent="0.25">
      <c r="A140" s="68"/>
      <c r="B140" s="126" t="s">
        <v>46</v>
      </c>
      <c r="C140" s="199" t="s">
        <v>44</v>
      </c>
      <c r="D140" s="200">
        <v>5</v>
      </c>
      <c r="E140" s="190">
        <v>381.5</v>
      </c>
      <c r="F140" s="191">
        <v>2300.0634999999997</v>
      </c>
      <c r="G140" s="194"/>
      <c r="H140" s="193"/>
      <c r="I140" s="92"/>
    </row>
    <row r="141" spans="1:13" s="64" customFormat="1" ht="15" outlineLevel="1" x14ac:dyDescent="0.25">
      <c r="A141" s="68"/>
      <c r="B141" s="126" t="s">
        <v>47</v>
      </c>
      <c r="C141" s="199" t="s">
        <v>44</v>
      </c>
      <c r="D141" s="200">
        <v>2</v>
      </c>
      <c r="E141" s="190">
        <v>381.5</v>
      </c>
      <c r="F141" s="191">
        <v>1907.5</v>
      </c>
      <c r="G141" s="194"/>
      <c r="H141" s="193"/>
      <c r="I141" s="92"/>
    </row>
    <row r="142" spans="1:13" s="64" customFormat="1" ht="15" outlineLevel="1" x14ac:dyDescent="0.25">
      <c r="A142" s="94"/>
      <c r="B142" s="96" t="s">
        <v>132</v>
      </c>
      <c r="C142" s="199" t="s">
        <v>7</v>
      </c>
      <c r="D142" s="201">
        <f>5.65+172+42.88</f>
        <v>220.53</v>
      </c>
      <c r="E142" s="190">
        <v>2.0099999999999998</v>
      </c>
      <c r="F142" s="191">
        <v>763</v>
      </c>
      <c r="G142" s="194"/>
      <c r="H142" s="193"/>
      <c r="I142" s="92"/>
      <c r="K142" s="95"/>
      <c r="M142" s="95"/>
    </row>
    <row r="143" spans="1:13" s="64" customFormat="1" ht="15" outlineLevel="1" x14ac:dyDescent="0.25">
      <c r="A143" s="94"/>
      <c r="B143" s="96" t="s">
        <v>133</v>
      </c>
      <c r="C143" s="199" t="s">
        <v>48</v>
      </c>
      <c r="D143" s="201">
        <f>0.518+10.558+2.536</f>
        <v>13.612</v>
      </c>
      <c r="E143" s="195">
        <v>103.03</v>
      </c>
      <c r="F143" s="191">
        <v>443.26529999999997</v>
      </c>
      <c r="G143" s="194"/>
      <c r="H143" s="193"/>
      <c r="I143" s="92"/>
      <c r="K143" s="95"/>
    </row>
    <row r="144" spans="1:13" s="2" customFormat="1" ht="15" outlineLevel="1" x14ac:dyDescent="0.25">
      <c r="A144" s="67" t="s">
        <v>112</v>
      </c>
      <c r="B144" s="124" t="s">
        <v>49</v>
      </c>
      <c r="C144" s="184" t="s">
        <v>44</v>
      </c>
      <c r="D144" s="196">
        <v>29</v>
      </c>
      <c r="E144" s="197">
        <v>212.87</v>
      </c>
      <c r="F144" s="176">
        <f>D144*E144</f>
        <v>6173.2300000000005</v>
      </c>
      <c r="G144" s="188"/>
      <c r="H144" s="189">
        <f t="shared" ref="H144:H147" si="7">G144*F144</f>
        <v>0</v>
      </c>
      <c r="I144" s="92"/>
      <c r="J144" s="64"/>
      <c r="K144" s="4"/>
    </row>
    <row r="145" spans="1:11" s="64" customFormat="1" ht="15" outlineLevel="1" x14ac:dyDescent="0.25">
      <c r="A145" s="68"/>
      <c r="B145" s="126" t="s">
        <v>92</v>
      </c>
      <c r="C145" s="199" t="s">
        <v>44</v>
      </c>
      <c r="D145" s="200">
        <v>25</v>
      </c>
      <c r="E145" s="190">
        <v>212.87</v>
      </c>
      <c r="F145" s="191">
        <v>5321.75</v>
      </c>
      <c r="G145" s="192"/>
      <c r="H145" s="193"/>
      <c r="I145" s="92"/>
    </row>
    <row r="146" spans="1:11" s="64" customFormat="1" ht="15" outlineLevel="1" x14ac:dyDescent="0.25">
      <c r="A146" s="68"/>
      <c r="B146" s="126" t="s">
        <v>93</v>
      </c>
      <c r="C146" s="199" t="s">
        <v>44</v>
      </c>
      <c r="D146" s="200">
        <v>4</v>
      </c>
      <c r="E146" s="190">
        <v>212.87</v>
      </c>
      <c r="F146" s="191">
        <v>851.48</v>
      </c>
      <c r="G146" s="192"/>
      <c r="H146" s="193"/>
      <c r="I146" s="92"/>
    </row>
    <row r="147" spans="1:11" s="2" customFormat="1" ht="15" outlineLevel="1" x14ac:dyDescent="0.25">
      <c r="A147" s="67" t="s">
        <v>131</v>
      </c>
      <c r="B147" s="45" t="s">
        <v>135</v>
      </c>
      <c r="C147" s="184" t="s">
        <v>48</v>
      </c>
      <c r="D147" s="196">
        <v>4</v>
      </c>
      <c r="E147" s="197">
        <v>31.41</v>
      </c>
      <c r="F147" s="176">
        <v>125.64</v>
      </c>
      <c r="G147" s="188"/>
      <c r="H147" s="189">
        <f t="shared" si="7"/>
        <v>0</v>
      </c>
      <c r="I147" s="92"/>
      <c r="J147" s="64"/>
      <c r="K147" s="4"/>
    </row>
    <row r="148" spans="1:11" s="2" customFormat="1" ht="15" outlineLevel="1" x14ac:dyDescent="0.25">
      <c r="A148" s="100" t="s">
        <v>147</v>
      </c>
      <c r="B148" s="51" t="s">
        <v>142</v>
      </c>
      <c r="C148" s="51"/>
      <c r="D148" s="73">
        <v>2</v>
      </c>
      <c r="E148" s="52">
        <v>394.99</v>
      </c>
      <c r="F148" s="73">
        <f>SUM(F149:F150)</f>
        <v>1009.98</v>
      </c>
      <c r="G148" s="152"/>
      <c r="H148" s="99"/>
      <c r="I148" s="47"/>
      <c r="K148" s="4"/>
    </row>
    <row r="149" spans="1:11" s="2" customFormat="1" ht="15" outlineLevel="1" x14ac:dyDescent="0.25">
      <c r="A149" s="67" t="s">
        <v>137</v>
      </c>
      <c r="B149" s="23" t="s">
        <v>98</v>
      </c>
      <c r="C149" s="20" t="s">
        <v>99</v>
      </c>
      <c r="D149" s="108">
        <v>2</v>
      </c>
      <c r="E149" s="41">
        <v>394.99</v>
      </c>
      <c r="F149" s="74">
        <v>789.98</v>
      </c>
      <c r="G149" s="160"/>
      <c r="H149" s="82">
        <f>G149*F149</f>
        <v>0</v>
      </c>
      <c r="I149" s="47"/>
      <c r="K149" s="4"/>
    </row>
    <row r="150" spans="1:11" s="2" customFormat="1" ht="15" outlineLevel="1" x14ac:dyDescent="0.25">
      <c r="A150" s="67" t="s">
        <v>138</v>
      </c>
      <c r="B150" s="25" t="s">
        <v>52</v>
      </c>
      <c r="C150" s="20" t="s">
        <v>53</v>
      </c>
      <c r="D150" s="108">
        <v>1</v>
      </c>
      <c r="E150" s="41">
        <v>220</v>
      </c>
      <c r="F150" s="74">
        <v>220</v>
      </c>
      <c r="G150" s="160"/>
      <c r="H150" s="82">
        <f>G150*F150</f>
        <v>0</v>
      </c>
      <c r="I150" s="47"/>
      <c r="K150" s="4"/>
    </row>
    <row r="151" spans="1:11" s="2" customFormat="1" ht="15" outlineLevel="1" x14ac:dyDescent="0.25">
      <c r="A151" s="100" t="s">
        <v>148</v>
      </c>
      <c r="B151" s="51" t="s">
        <v>143</v>
      </c>
      <c r="C151" s="51"/>
      <c r="D151" s="73"/>
      <c r="E151" s="52"/>
      <c r="F151" s="73">
        <f>F152+F160</f>
        <v>14323.64</v>
      </c>
      <c r="G151" s="152"/>
      <c r="H151" s="99"/>
      <c r="I151" s="47"/>
      <c r="K151" s="4"/>
    </row>
    <row r="152" spans="1:11" s="2" customFormat="1" ht="15" outlineLevel="1" x14ac:dyDescent="0.25">
      <c r="A152" s="43" t="s">
        <v>139</v>
      </c>
      <c r="B152" s="23" t="s">
        <v>57</v>
      </c>
      <c r="C152" s="20" t="s">
        <v>99</v>
      </c>
      <c r="D152" s="108">
        <v>14</v>
      </c>
      <c r="E152" s="41">
        <v>530.26</v>
      </c>
      <c r="F152" s="74">
        <v>7423.6399999999994</v>
      </c>
      <c r="G152" s="160"/>
      <c r="H152" s="82">
        <f>G152*F152</f>
        <v>0</v>
      </c>
      <c r="I152" s="47"/>
      <c r="K152" s="4"/>
    </row>
    <row r="153" spans="1:11" s="64" customFormat="1" ht="15" outlineLevel="1" x14ac:dyDescent="0.25">
      <c r="A153" s="132"/>
      <c r="B153" s="59" t="s">
        <v>100</v>
      </c>
      <c r="C153" s="60" t="s">
        <v>51</v>
      </c>
      <c r="D153" s="131">
        <v>2</v>
      </c>
      <c r="E153" s="131"/>
      <c r="F153" s="61"/>
      <c r="G153" s="165"/>
      <c r="H153" s="62"/>
      <c r="I153" s="92"/>
      <c r="K153" s="95"/>
    </row>
    <row r="154" spans="1:11" s="64" customFormat="1" ht="15" outlineLevel="1" x14ac:dyDescent="0.25">
      <c r="A154" s="132"/>
      <c r="B154" s="59" t="s">
        <v>101</v>
      </c>
      <c r="C154" s="60" t="s">
        <v>51</v>
      </c>
      <c r="D154" s="131">
        <v>2</v>
      </c>
      <c r="E154" s="131"/>
      <c r="F154" s="61"/>
      <c r="G154" s="165"/>
      <c r="H154" s="62"/>
      <c r="I154" s="92"/>
      <c r="K154" s="95"/>
    </row>
    <row r="155" spans="1:11" s="64" customFormat="1" ht="15" outlineLevel="1" x14ac:dyDescent="0.25">
      <c r="A155" s="132"/>
      <c r="B155" s="59" t="s">
        <v>102</v>
      </c>
      <c r="C155" s="60" t="s">
        <v>51</v>
      </c>
      <c r="D155" s="131">
        <v>2</v>
      </c>
      <c r="E155" s="131"/>
      <c r="F155" s="61"/>
      <c r="G155" s="165"/>
      <c r="H155" s="62"/>
      <c r="I155" s="92"/>
      <c r="K155" s="95"/>
    </row>
    <row r="156" spans="1:11" s="64" customFormat="1" ht="15" outlineLevel="1" x14ac:dyDescent="0.25">
      <c r="A156" s="132"/>
      <c r="B156" s="59" t="s">
        <v>103</v>
      </c>
      <c r="C156" s="60" t="s">
        <v>51</v>
      </c>
      <c r="D156" s="131">
        <v>2</v>
      </c>
      <c r="E156" s="131"/>
      <c r="F156" s="61"/>
      <c r="G156" s="165"/>
      <c r="H156" s="62"/>
      <c r="I156" s="92"/>
      <c r="K156" s="95"/>
    </row>
    <row r="157" spans="1:11" s="64" customFormat="1" ht="15" outlineLevel="1" x14ac:dyDescent="0.25">
      <c r="A157" s="132"/>
      <c r="B157" s="59" t="s">
        <v>104</v>
      </c>
      <c r="C157" s="60" t="s">
        <v>51</v>
      </c>
      <c r="D157" s="131">
        <v>2</v>
      </c>
      <c r="E157" s="131"/>
      <c r="F157" s="61"/>
      <c r="G157" s="165"/>
      <c r="H157" s="62"/>
      <c r="I157" s="92"/>
      <c r="K157" s="95"/>
    </row>
    <row r="158" spans="1:11" s="64" customFormat="1" ht="15" outlineLevel="1" x14ac:dyDescent="0.25">
      <c r="A158" s="132"/>
      <c r="B158" s="59" t="s">
        <v>105</v>
      </c>
      <c r="C158" s="60" t="s">
        <v>51</v>
      </c>
      <c r="D158" s="131">
        <v>2</v>
      </c>
      <c r="E158" s="131"/>
      <c r="F158" s="61"/>
      <c r="G158" s="165"/>
      <c r="H158" s="62"/>
      <c r="I158" s="92"/>
      <c r="K158" s="95"/>
    </row>
    <row r="159" spans="1:11" s="64" customFormat="1" ht="15" outlineLevel="1" x14ac:dyDescent="0.25">
      <c r="A159" s="132"/>
      <c r="B159" s="59" t="s">
        <v>106</v>
      </c>
      <c r="C159" s="60" t="s">
        <v>51</v>
      </c>
      <c r="D159" s="131">
        <v>2</v>
      </c>
      <c r="E159" s="131"/>
      <c r="F159" s="61"/>
      <c r="G159" s="165"/>
      <c r="H159" s="62"/>
      <c r="I159" s="92"/>
      <c r="K159" s="95"/>
    </row>
    <row r="160" spans="1:11" s="2" customFormat="1" ht="15" outlineLevel="1" x14ac:dyDescent="0.25">
      <c r="A160" s="43" t="s">
        <v>140</v>
      </c>
      <c r="B160" s="23" t="s">
        <v>55</v>
      </c>
      <c r="C160" s="20" t="s">
        <v>56</v>
      </c>
      <c r="D160" s="108">
        <v>30</v>
      </c>
      <c r="E160" s="41">
        <v>230</v>
      </c>
      <c r="F160" s="74">
        <v>6900</v>
      </c>
      <c r="G160" s="160"/>
      <c r="H160" s="82">
        <f>G160*F160</f>
        <v>0</v>
      </c>
      <c r="I160" s="47"/>
      <c r="K160" s="4"/>
    </row>
    <row r="161" spans="1:11" s="2" customFormat="1" ht="15" outlineLevel="1" x14ac:dyDescent="0.25">
      <c r="A161" s="100" t="s">
        <v>149</v>
      </c>
      <c r="B161" s="51" t="s">
        <v>152</v>
      </c>
      <c r="C161" s="51"/>
      <c r="D161" s="73"/>
      <c r="E161" s="52"/>
      <c r="F161" s="73">
        <f>F162</f>
        <v>686.7</v>
      </c>
      <c r="G161" s="152"/>
      <c r="H161" s="99"/>
      <c r="I161" s="47"/>
      <c r="K161" s="4"/>
    </row>
    <row r="162" spans="1:11" s="2" customFormat="1" ht="15" outlineLevel="1" x14ac:dyDescent="0.25">
      <c r="A162" s="43" t="s">
        <v>159</v>
      </c>
      <c r="B162" s="23" t="s">
        <v>81</v>
      </c>
      <c r="C162" s="20" t="s">
        <v>44</v>
      </c>
      <c r="D162" s="108">
        <v>3</v>
      </c>
      <c r="E162" s="41">
        <v>228.9</v>
      </c>
      <c r="F162" s="74">
        <v>686.7</v>
      </c>
      <c r="G162" s="160"/>
      <c r="H162" s="82">
        <f>G162*F162</f>
        <v>0</v>
      </c>
      <c r="I162" s="47"/>
      <c r="K162" s="4"/>
    </row>
    <row r="163" spans="1:11" s="2" customFormat="1" ht="15" outlineLevel="1" x14ac:dyDescent="0.25">
      <c r="A163" s="100" t="s">
        <v>153</v>
      </c>
      <c r="B163" s="112" t="s">
        <v>10</v>
      </c>
      <c r="C163" s="112"/>
      <c r="D163" s="120"/>
      <c r="E163" s="121"/>
      <c r="F163" s="120"/>
      <c r="G163" s="171"/>
      <c r="H163" s="111">
        <f>SUM(H127:H161)*35%+H162*5%</f>
        <v>0</v>
      </c>
      <c r="I163" s="47"/>
    </row>
    <row r="164" spans="1:11" s="2" customFormat="1" ht="15.75" x14ac:dyDescent="0.25">
      <c r="A164" s="102"/>
      <c r="B164" s="105" t="s">
        <v>164</v>
      </c>
      <c r="C164" s="36"/>
      <c r="D164" s="36"/>
      <c r="E164" s="36"/>
      <c r="F164" s="119">
        <f>F127+F135+F148+F151+F161+F163</f>
        <v>45654.307299999993</v>
      </c>
      <c r="G164" s="173"/>
      <c r="H164" s="119">
        <f>SUM(H127:H163)</f>
        <v>0</v>
      </c>
      <c r="I164" s="150"/>
    </row>
    <row r="165" spans="1:11" s="2" customFormat="1" ht="15.75" x14ac:dyDescent="0.25">
      <c r="A165" s="102"/>
      <c r="B165" s="106" t="s">
        <v>11</v>
      </c>
      <c r="C165" s="36"/>
      <c r="D165" s="36"/>
      <c r="E165" s="36"/>
      <c r="F165" s="37"/>
      <c r="G165" s="164"/>
      <c r="H165" s="5">
        <f>H164*0.2</f>
        <v>0</v>
      </c>
      <c r="I165" s="47"/>
    </row>
    <row r="166" spans="1:11" s="2" customFormat="1" ht="15.75" x14ac:dyDescent="0.25">
      <c r="A166" s="103"/>
      <c r="B166" s="105" t="s">
        <v>165</v>
      </c>
      <c r="C166" s="36"/>
      <c r="D166" s="36"/>
      <c r="E166" s="36"/>
      <c r="F166" s="38"/>
      <c r="G166" s="164"/>
      <c r="H166" s="3">
        <f>H164+H165</f>
        <v>0</v>
      </c>
      <c r="I166" s="47"/>
    </row>
    <row r="167" spans="1:11" s="134" customFormat="1" ht="18.75" x14ac:dyDescent="0.3">
      <c r="A167" s="135"/>
      <c r="B167" s="211" t="s">
        <v>166</v>
      </c>
      <c r="C167" s="212"/>
      <c r="D167" s="212"/>
      <c r="E167" s="212"/>
      <c r="F167" s="214">
        <f>F57+F94+F123+F164</f>
        <v>501787.28424999991</v>
      </c>
      <c r="G167" s="213"/>
      <c r="H167" s="214">
        <f>H59+H96+H125+H166</f>
        <v>0</v>
      </c>
      <c r="I167" s="133"/>
    </row>
    <row r="170" spans="1:11" ht="15.75" x14ac:dyDescent="0.2">
      <c r="B170" s="207" t="s">
        <v>82</v>
      </c>
      <c r="C170" s="207"/>
      <c r="D170" s="207"/>
      <c r="E170" s="207"/>
      <c r="F170" s="207"/>
      <c r="G170" s="206"/>
      <c r="H170" s="206"/>
    </row>
    <row r="171" spans="1:11" ht="15.75" x14ac:dyDescent="0.25">
      <c r="B171" s="15" t="s">
        <v>126</v>
      </c>
      <c r="C171" s="16"/>
      <c r="D171" s="16"/>
      <c r="E171" s="16"/>
      <c r="F171" s="17"/>
      <c r="G171" s="18"/>
      <c r="H171" s="18"/>
    </row>
    <row r="172" spans="1:11" ht="15.75" x14ac:dyDescent="0.2">
      <c r="B172" s="206" t="s">
        <v>21</v>
      </c>
      <c r="C172" s="206"/>
      <c r="D172" s="206"/>
      <c r="E172" s="206"/>
      <c r="F172" s="206"/>
      <c r="G172" s="206"/>
      <c r="H172" s="19"/>
    </row>
    <row r="173" spans="1:11" ht="15.75" x14ac:dyDescent="0.25">
      <c r="B173" s="15" t="s">
        <v>22</v>
      </c>
      <c r="C173" s="16"/>
      <c r="D173" s="16"/>
      <c r="E173" s="16"/>
      <c r="F173" s="17"/>
      <c r="G173" s="18"/>
      <c r="H173" s="18"/>
    </row>
    <row r="174" spans="1:11" ht="15.75" x14ac:dyDescent="0.25">
      <c r="B174" s="15" t="s">
        <v>23</v>
      </c>
      <c r="C174" s="16"/>
      <c r="D174" s="16"/>
      <c r="E174" s="16"/>
      <c r="F174" s="17"/>
      <c r="G174" s="18"/>
      <c r="H174" s="18"/>
    </row>
    <row r="175" spans="1:11" ht="15.75" x14ac:dyDescent="0.25">
      <c r="B175" s="15" t="s">
        <v>24</v>
      </c>
      <c r="C175" s="16"/>
      <c r="D175" s="16"/>
      <c r="E175" s="16"/>
      <c r="F175" s="17"/>
      <c r="G175" s="18"/>
      <c r="H175" s="18"/>
    </row>
    <row r="176" spans="1:11" ht="15.75" x14ac:dyDescent="0.25">
      <c r="B176" s="15" t="s">
        <v>25</v>
      </c>
      <c r="C176" s="16"/>
      <c r="D176" s="16"/>
      <c r="E176" s="16"/>
      <c r="F176" s="17"/>
      <c r="G176" s="18"/>
      <c r="H176" s="18"/>
    </row>
    <row r="177" spans="2:8" ht="15.75" x14ac:dyDescent="0.25">
      <c r="B177" s="15" t="s">
        <v>26</v>
      </c>
      <c r="C177" s="16"/>
      <c r="D177" s="16"/>
      <c r="E177" s="16"/>
      <c r="F177" s="17"/>
      <c r="G177" s="18"/>
      <c r="H177" s="18"/>
    </row>
    <row r="178" spans="2:8" ht="15.75" x14ac:dyDescent="0.25">
      <c r="B178" s="15" t="s">
        <v>27</v>
      </c>
      <c r="C178" s="16"/>
      <c r="D178" s="16"/>
      <c r="E178" s="16"/>
      <c r="F178" s="17"/>
      <c r="G178" s="18"/>
      <c r="H178" s="18"/>
    </row>
    <row r="179" spans="2:8" ht="15.75" x14ac:dyDescent="0.25">
      <c r="B179" s="15" t="s">
        <v>28</v>
      </c>
      <c r="C179" s="16"/>
      <c r="D179" s="16"/>
      <c r="E179" s="16"/>
      <c r="F179" s="17"/>
      <c r="G179" s="18"/>
      <c r="H179" s="18"/>
    </row>
    <row r="180" spans="2:8" ht="15.75" x14ac:dyDescent="0.2">
      <c r="B180" s="206" t="s">
        <v>29</v>
      </c>
      <c r="C180" s="206"/>
      <c r="D180" s="206"/>
      <c r="E180" s="206"/>
      <c r="F180" s="206"/>
      <c r="G180" s="206"/>
      <c r="H180" s="206"/>
    </row>
    <row r="181" spans="2:8" ht="15.75" x14ac:dyDescent="0.25">
      <c r="B181" s="15" t="s">
        <v>30</v>
      </c>
      <c r="C181" s="16"/>
      <c r="D181" s="16"/>
      <c r="E181" s="16"/>
      <c r="F181" s="17"/>
      <c r="G181" s="18"/>
      <c r="H181" s="18"/>
    </row>
    <row r="182" spans="2:8" ht="15.75" x14ac:dyDescent="0.25">
      <c r="B182" s="15" t="s">
        <v>38</v>
      </c>
      <c r="C182" s="16"/>
      <c r="D182" s="16"/>
      <c r="E182" s="16"/>
      <c r="F182" s="17"/>
      <c r="G182" s="18"/>
      <c r="H182" s="18"/>
    </row>
    <row r="183" spans="2:8" ht="15.75" x14ac:dyDescent="0.25">
      <c r="B183" s="15" t="s">
        <v>31</v>
      </c>
      <c r="C183" s="16"/>
      <c r="D183" s="16"/>
      <c r="E183" s="16"/>
      <c r="F183" s="17"/>
      <c r="G183" s="18"/>
      <c r="H183" s="18"/>
    </row>
    <row r="184" spans="2:8" ht="15.75" x14ac:dyDescent="0.25">
      <c r="B184" s="15" t="s">
        <v>32</v>
      </c>
      <c r="C184" s="16"/>
      <c r="D184" s="16"/>
      <c r="E184" s="16"/>
      <c r="F184" s="17"/>
      <c r="G184" s="18"/>
      <c r="H184" s="18"/>
    </row>
    <row r="185" spans="2:8" ht="15.75" x14ac:dyDescent="0.25">
      <c r="B185" s="15" t="s">
        <v>33</v>
      </c>
      <c r="C185" s="16"/>
      <c r="D185" s="16"/>
      <c r="E185" s="16"/>
      <c r="F185" s="17"/>
      <c r="G185" s="18"/>
      <c r="H185" s="18"/>
    </row>
    <row r="186" spans="2:8" ht="15.75" x14ac:dyDescent="0.25">
      <c r="B186" s="15" t="s">
        <v>34</v>
      </c>
      <c r="C186" s="16"/>
      <c r="D186" s="16"/>
      <c r="E186" s="16"/>
      <c r="F186" s="17"/>
      <c r="G186" s="18"/>
      <c r="H186" s="18"/>
    </row>
    <row r="187" spans="2:8" ht="15.75" x14ac:dyDescent="0.25">
      <c r="B187" s="15" t="s">
        <v>35</v>
      </c>
      <c r="C187" s="15"/>
      <c r="D187" s="15"/>
      <c r="E187" s="15"/>
      <c r="F187" s="15"/>
      <c r="G187" s="18"/>
      <c r="H187" s="18"/>
    </row>
    <row r="188" spans="2:8" ht="15.75" x14ac:dyDescent="0.25">
      <c r="B188" s="15" t="s">
        <v>36</v>
      </c>
      <c r="C188" s="15"/>
      <c r="D188" s="15"/>
      <c r="E188" s="15"/>
      <c r="F188" s="17"/>
      <c r="G188" s="18"/>
      <c r="H188" s="18"/>
    </row>
    <row r="189" spans="2:8" ht="15.75" x14ac:dyDescent="0.25">
      <c r="B189" s="15" t="s">
        <v>37</v>
      </c>
      <c r="C189" s="15"/>
      <c r="D189" s="15"/>
      <c r="E189" s="15"/>
      <c r="F189" s="17"/>
      <c r="G189" s="18"/>
      <c r="H189" s="18"/>
    </row>
    <row r="190" spans="2:8" ht="15.75" x14ac:dyDescent="0.25">
      <c r="B190" s="8"/>
      <c r="C190" s="7"/>
      <c r="D190" s="7"/>
      <c r="E190" s="7"/>
      <c r="F190" s="7"/>
      <c r="G190" s="7"/>
      <c r="H190" s="7"/>
    </row>
    <row r="191" spans="2:8" ht="20.25" x14ac:dyDescent="0.3">
      <c r="B191" s="9" t="s">
        <v>12</v>
      </c>
      <c r="C191" s="10"/>
      <c r="D191" s="70"/>
      <c r="E191" s="70"/>
      <c r="F191" s="9" t="s">
        <v>13</v>
      </c>
      <c r="G191" s="14"/>
      <c r="H191" s="14"/>
    </row>
    <row r="192" spans="2:8" ht="20.25" x14ac:dyDescent="0.3">
      <c r="B192" s="12" t="s">
        <v>14</v>
      </c>
      <c r="C192" s="11"/>
      <c r="D192" s="11"/>
      <c r="E192" s="11"/>
      <c r="F192" s="12" t="s">
        <v>14</v>
      </c>
      <c r="G192" s="13"/>
      <c r="H192" s="13"/>
    </row>
    <row r="193" spans="2:8" ht="20.25" x14ac:dyDescent="0.3">
      <c r="B193" s="12" t="s">
        <v>18</v>
      </c>
      <c r="C193" s="12"/>
      <c r="D193" s="11"/>
      <c r="E193" s="11"/>
      <c r="F193" s="12"/>
      <c r="G193" s="14"/>
      <c r="H193" s="14"/>
    </row>
    <row r="194" spans="2:8" ht="20.25" x14ac:dyDescent="0.3">
      <c r="B194" s="12"/>
      <c r="C194" s="12"/>
      <c r="D194" s="11"/>
      <c r="E194" s="11"/>
      <c r="F194" s="14"/>
      <c r="G194" s="14"/>
      <c r="H194" s="14"/>
    </row>
    <row r="195" spans="2:8" ht="20.25" x14ac:dyDescent="0.3">
      <c r="B195" s="12"/>
      <c r="C195" s="12"/>
      <c r="D195" s="11"/>
      <c r="E195" s="11"/>
      <c r="F195" s="12"/>
      <c r="G195" s="12"/>
      <c r="H195" s="12"/>
    </row>
    <row r="196" spans="2:8" ht="20.25" x14ac:dyDescent="0.3">
      <c r="B196" s="12" t="s">
        <v>20</v>
      </c>
      <c r="C196" s="11"/>
      <c r="F196" s="205" t="s">
        <v>19</v>
      </c>
      <c r="G196" s="205"/>
      <c r="H196" s="205"/>
    </row>
    <row r="197" spans="2:8" ht="20.25" x14ac:dyDescent="0.3">
      <c r="B197" s="12" t="s">
        <v>15</v>
      </c>
      <c r="C197" s="11"/>
      <c r="D197" s="11"/>
      <c r="E197" s="11"/>
      <c r="F197" s="12" t="s">
        <v>15</v>
      </c>
      <c r="G197" s="12"/>
      <c r="H197" s="12"/>
    </row>
  </sheetData>
  <autoFilter ref="A13:H197" xr:uid="{98F06652-3317-4AF0-9874-C92530203871}"/>
  <customSheetViews>
    <customSheetView guid="{0B1ED3D3-B824-4A44-9025-67D0361F253A}">
      <pageMargins left="0.7" right="0.7" top="0.75" bottom="0.75" header="0.3" footer="0.3"/>
    </customSheetView>
  </customSheetViews>
  <mergeCells count="6">
    <mergeCell ref="A5:H5"/>
    <mergeCell ref="F196:H196"/>
    <mergeCell ref="B180:H180"/>
    <mergeCell ref="B170:F170"/>
    <mergeCell ref="G170:H170"/>
    <mergeCell ref="B172:G172"/>
  </mergeCells>
  <pageMargins left="0.51181102362204722" right="0.31496062992125984" top="0.35433070866141736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Кристина Анатольевна</dc:creator>
  <cp:lastModifiedBy>Семенова Яна Борисовна</cp:lastModifiedBy>
  <cp:lastPrinted>2024-05-30T09:52:15Z</cp:lastPrinted>
  <dcterms:created xsi:type="dcterms:W3CDTF">2002-08-29T05:21:43Z</dcterms:created>
  <dcterms:modified xsi:type="dcterms:W3CDTF">2024-10-18T07:05:54Z</dcterms:modified>
</cp:coreProperties>
</file>